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inklerova.RADNICEXP\Desktop\"/>
    </mc:Choice>
  </mc:AlternateContent>
  <bookViews>
    <workbookView xWindow="0" yWindow="0" windowWidth="23040" windowHeight="9264" tabRatio="500"/>
  </bookViews>
  <sheets>
    <sheet name="Rekapitulace rozpočtu" sheetId="1" r:id="rId1"/>
    <sheet name="Rozpočet 2023" sheetId="2" r:id="rId2"/>
    <sheet name="OŽP" sheetId="3" state="hidden" r:id="rId3"/>
    <sheet name="VHČ" sheetId="4" r:id="rId4"/>
    <sheet name="Fondy" sheetId="5" r:id="rId5"/>
    <sheet name="porovnání20152016" sheetId="8" state="hidden" r:id="rId6"/>
    <sheet name="6171 pol.5169" sheetId="9" state="hidden" r:id="rId7"/>
    <sheet name="výdaje odbor IT" sheetId="10" state="hidden" r:id="rId8"/>
    <sheet name="Městská knihovna" sheetId="11" state="hidden" r:id="rId9"/>
    <sheet name="sociální inv.fond" sheetId="12" state="hidden" r:id="rId10"/>
    <sheet name="projektové dokumentace" sheetId="13" state="hidden" r:id="rId11"/>
    <sheet name="Komentář OMI" sheetId="14" state="hidden" r:id="rId12"/>
  </sheets>
  <definedNames>
    <definedName name="_xlnm.Print_Titles" localSheetId="5">porovnání20152016!$6:$6</definedName>
    <definedName name="_xlnm.Print_Titles" localSheetId="1">'Rozpočet 2023'!$7:$7</definedName>
    <definedName name="_xlnm.Print_Titles" localSheetId="3">VHČ!$7:$7</definedName>
    <definedName name="_xlnm.Print_Area" localSheetId="0">'Rekapitulace rozpočtu'!$B$1:$F$61</definedName>
    <definedName name="_xlnm.Print_Area" localSheetId="1">'Rozpočet 2023'!$B$1:$G$467</definedName>
    <definedName name="_xlnm.Print_Area" localSheetId="3">VHČ!$A$1:$E$61</definedName>
    <definedName name="Print_Area_0" localSheetId="0">'Rekapitulace rozpočtu'!$B$1:$F$59</definedName>
    <definedName name="Print_Area_0_0" localSheetId="1">'Rozpočet 2023'!$B$1:$E$467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34" i="5" l="1"/>
  <c r="E21" i="5"/>
  <c r="E19" i="5"/>
  <c r="D19" i="5"/>
  <c r="D32" i="5" l="1"/>
  <c r="C32" i="5"/>
  <c r="E32" i="5"/>
  <c r="D5" i="5"/>
  <c r="C44" i="5"/>
  <c r="C41" i="5"/>
  <c r="C29" i="5"/>
  <c r="C19" i="5"/>
  <c r="C16" i="5"/>
  <c r="C8" i="5"/>
  <c r="C5" i="5"/>
  <c r="C61" i="4"/>
  <c r="C22" i="5" l="1"/>
  <c r="C46" i="5"/>
  <c r="C47" i="5" s="1"/>
  <c r="C35" i="5"/>
  <c r="C10" i="5"/>
  <c r="E60" i="4"/>
  <c r="D61" i="4"/>
  <c r="D53" i="4"/>
  <c r="D58" i="4" s="1"/>
  <c r="E52" i="4"/>
  <c r="E51" i="4"/>
  <c r="E50" i="4"/>
  <c r="E49" i="4"/>
  <c r="E48" i="4"/>
  <c r="E47" i="4"/>
  <c r="E46" i="4"/>
  <c r="E45" i="4"/>
  <c r="E44" i="4"/>
  <c r="E43" i="4"/>
  <c r="E42" i="4"/>
  <c r="E41" i="4"/>
  <c r="E40" i="4"/>
  <c r="E39" i="4"/>
  <c r="E38" i="4"/>
  <c r="E37" i="4"/>
  <c r="E36" i="4"/>
  <c r="E35" i="4"/>
  <c r="E34" i="4"/>
  <c r="E33" i="4"/>
  <c r="E32" i="4"/>
  <c r="E31" i="4"/>
  <c r="E30" i="4"/>
  <c r="E29" i="4"/>
  <c r="E28" i="4"/>
  <c r="E24" i="4"/>
  <c r="E23" i="4"/>
  <c r="E22" i="4"/>
  <c r="E18" i="4"/>
  <c r="E17" i="4"/>
  <c r="E16" i="4"/>
  <c r="E15" i="4"/>
  <c r="E14" i="4"/>
  <c r="E13" i="4"/>
  <c r="E12" i="4"/>
  <c r="D11" i="4"/>
  <c r="E11" i="4" s="1"/>
  <c r="E10" i="4"/>
  <c r="E9" i="4"/>
  <c r="D8" i="4"/>
  <c r="E8" i="4" s="1"/>
  <c r="E7" i="4"/>
  <c r="D6" i="4"/>
  <c r="E6" i="4" s="1"/>
  <c r="D5" i="4"/>
  <c r="E4" i="4"/>
  <c r="E3" i="4"/>
  <c r="C59" i="4"/>
  <c r="C37" i="4"/>
  <c r="C27" i="4"/>
  <c r="E27" i="4" s="1"/>
  <c r="C26" i="4"/>
  <c r="E26" i="4" s="1"/>
  <c r="C25" i="4"/>
  <c r="C53" i="4" s="1"/>
  <c r="C58" i="4" s="1"/>
  <c r="C6" i="4"/>
  <c r="C19" i="4" s="1"/>
  <c r="C57" i="4" s="1"/>
  <c r="E58" i="4" l="1"/>
  <c r="D19" i="4"/>
  <c r="D57" i="4" s="1"/>
  <c r="E25" i="4"/>
  <c r="E53" i="4" s="1"/>
  <c r="E59" i="4"/>
  <c r="E5" i="4"/>
  <c r="E19" i="4" s="1"/>
  <c r="E57" i="4" l="1"/>
  <c r="F59" i="1" l="1"/>
  <c r="G442" i="2"/>
  <c r="F442" i="2"/>
  <c r="E442" i="2"/>
  <c r="G221" i="2"/>
  <c r="E221" i="2"/>
  <c r="F221" i="2"/>
  <c r="F361" i="2" l="1"/>
  <c r="E361" i="2"/>
  <c r="G359" i="2" l="1"/>
  <c r="G71" i="2" l="1"/>
  <c r="G406" i="2" l="1"/>
  <c r="D49" i="1" l="1"/>
  <c r="D47" i="1"/>
  <c r="D58" i="1" s="1"/>
  <c r="D29" i="1"/>
  <c r="D57" i="1" l="1"/>
  <c r="D59" i="1" s="1"/>
  <c r="D61" i="1" s="1"/>
  <c r="E447" i="2" l="1"/>
  <c r="D41" i="1" s="1"/>
  <c r="E445" i="2"/>
  <c r="D40" i="1" s="1"/>
  <c r="E443" i="2"/>
  <c r="D39" i="1" s="1"/>
  <c r="E434" i="2"/>
  <c r="E429" i="2"/>
  <c r="E425" i="2"/>
  <c r="D38" i="1" s="1"/>
  <c r="E422" i="2"/>
  <c r="D37" i="1" s="1"/>
  <c r="E410" i="2"/>
  <c r="D36" i="1" s="1"/>
  <c r="E402" i="2"/>
  <c r="D35" i="1" s="1"/>
  <c r="E393" i="2"/>
  <c r="D34" i="1" s="1"/>
  <c r="E380" i="2"/>
  <c r="D33" i="1" s="1"/>
  <c r="E375" i="2"/>
  <c r="E329" i="2"/>
  <c r="E325" i="2"/>
  <c r="E320" i="2"/>
  <c r="E317" i="2"/>
  <c r="E311" i="2"/>
  <c r="E310" i="2"/>
  <c r="E349" i="2" s="1"/>
  <c r="E298" i="2"/>
  <c r="D27" i="1" s="1"/>
  <c r="E277" i="2"/>
  <c r="E276" i="2"/>
  <c r="E270" i="2"/>
  <c r="E278" i="2" s="1"/>
  <c r="E266" i="2"/>
  <c r="E262" i="2"/>
  <c r="D25" i="1" s="1"/>
  <c r="E249" i="2"/>
  <c r="E228" i="2"/>
  <c r="E248" i="2" s="1"/>
  <c r="D24" i="1" s="1"/>
  <c r="E217" i="2"/>
  <c r="E213" i="2"/>
  <c r="E200" i="2"/>
  <c r="E195" i="2"/>
  <c r="E188" i="2"/>
  <c r="D22" i="1" s="1"/>
  <c r="E173" i="2"/>
  <c r="E184" i="2" s="1"/>
  <c r="D21" i="1" s="1"/>
  <c r="E157" i="2"/>
  <c r="E153" i="2"/>
  <c r="E145" i="2"/>
  <c r="E141" i="2"/>
  <c r="E137" i="2"/>
  <c r="E126" i="2"/>
  <c r="E133" i="2" s="1"/>
  <c r="E122" i="2"/>
  <c r="E110" i="2"/>
  <c r="D18" i="1" s="1"/>
  <c r="E94" i="2"/>
  <c r="E93" i="2"/>
  <c r="E92" i="2"/>
  <c r="E90" i="2"/>
  <c r="E95" i="2" s="1"/>
  <c r="E81" i="2"/>
  <c r="D16" i="1" s="1"/>
  <c r="E57" i="2"/>
  <c r="E54" i="2"/>
  <c r="D11" i="1" s="1"/>
  <c r="E46" i="2"/>
  <c r="E26" i="2" s="1"/>
  <c r="D10" i="1" s="1"/>
  <c r="E9" i="2"/>
  <c r="D9" i="1" s="1"/>
  <c r="E263" i="2" l="1"/>
  <c r="D26" i="1"/>
  <c r="E84" i="2"/>
  <c r="D17" i="1"/>
  <c r="D23" i="1"/>
  <c r="E56" i="2"/>
  <c r="D12" i="1" s="1"/>
  <c r="D13" i="1" s="1"/>
  <c r="D45" i="1" s="1"/>
  <c r="E170" i="2"/>
  <c r="D20" i="1" s="1"/>
  <c r="E299" i="2"/>
  <c r="D28" i="1"/>
  <c r="E142" i="2"/>
  <c r="D19" i="1" s="1"/>
  <c r="D30" i="1" s="1"/>
  <c r="E8" i="2"/>
  <c r="E459" i="2" s="1"/>
  <c r="D42" i="1"/>
  <c r="E394" i="2"/>
  <c r="E362" i="2" s="1"/>
  <c r="E363" i="2"/>
  <c r="E111" i="2" l="1"/>
  <c r="E80" i="2" s="1"/>
  <c r="E463" i="2" s="1"/>
  <c r="D48" i="1"/>
  <c r="E464" i="2"/>
  <c r="E466" i="2" l="1"/>
  <c r="E79" i="2"/>
  <c r="E460" i="2"/>
  <c r="F137" i="2"/>
  <c r="G136" i="2"/>
  <c r="G119" i="2"/>
  <c r="G74" i="2"/>
  <c r="G73" i="2"/>
  <c r="F434" i="2"/>
  <c r="D53" i="1" l="1"/>
  <c r="D46" i="1"/>
  <c r="D50" i="1" s="1"/>
  <c r="E462" i="2"/>
  <c r="E467" i="2" s="1"/>
  <c r="F461" i="2"/>
  <c r="F26" i="2" l="1"/>
  <c r="G50" i="2" l="1"/>
  <c r="G46" i="2"/>
  <c r="G76" i="2"/>
  <c r="G75" i="2"/>
  <c r="G68" i="2"/>
  <c r="G45" i="2"/>
  <c r="G33" i="2"/>
  <c r="F57" i="2" l="1"/>
  <c r="F56" i="2" s="1"/>
  <c r="G348" i="2" l="1"/>
  <c r="G356" i="2"/>
  <c r="F276" i="2"/>
  <c r="G174" i="2" l="1"/>
  <c r="G131" i="2"/>
  <c r="F141" i="2" l="1"/>
  <c r="F402" i="2"/>
  <c r="F393" i="2"/>
  <c r="F380" i="2"/>
  <c r="G392" i="2"/>
  <c r="F363" i="2" l="1"/>
  <c r="G441" i="2"/>
  <c r="G414" i="2"/>
  <c r="G386" i="2"/>
  <c r="G149" i="2" l="1"/>
  <c r="G139" i="2"/>
  <c r="G114" i="2"/>
  <c r="G116" i="2"/>
  <c r="G118" i="2"/>
  <c r="G67" i="2"/>
  <c r="G66" i="2"/>
  <c r="G65" i="2" l="1"/>
  <c r="G64" i="2"/>
  <c r="G63" i="2"/>
  <c r="G425" i="2" l="1"/>
  <c r="G427" i="2"/>
  <c r="G400" i="2"/>
  <c r="E40" i="5" l="1"/>
  <c r="E39" i="5"/>
  <c r="E28" i="5"/>
  <c r="E27" i="5"/>
  <c r="E26" i="5"/>
  <c r="E15" i="5"/>
  <c r="E14" i="5"/>
  <c r="E7" i="5"/>
  <c r="E4" i="5"/>
  <c r="E3" i="5"/>
  <c r="E5" i="5" s="1"/>
  <c r="D44" i="5" l="1"/>
  <c r="D41" i="5"/>
  <c r="D46" i="5" s="1"/>
  <c r="D29" i="5"/>
  <c r="D16" i="5"/>
  <c r="D22" i="5" s="1"/>
  <c r="D8" i="5"/>
  <c r="D10" i="5" s="1"/>
  <c r="D47" i="5" l="1"/>
  <c r="F213" i="2"/>
  <c r="G214" i="2"/>
  <c r="G213" i="2" l="1"/>
  <c r="G200" i="2"/>
  <c r="F410" i="2"/>
  <c r="E36" i="1" s="1"/>
  <c r="G36" i="1" s="1"/>
  <c r="G379" i="2"/>
  <c r="G169" i="2"/>
  <c r="G287" i="2"/>
  <c r="G404" i="2"/>
  <c r="F170" i="2"/>
  <c r="E20" i="1" s="1"/>
  <c r="G20" i="1" s="1"/>
  <c r="D83" i="10"/>
  <c r="D82" i="10"/>
  <c r="E79" i="10"/>
  <c r="D76" i="10"/>
  <c r="D74" i="10"/>
  <c r="D71" i="10"/>
  <c r="D66" i="10"/>
  <c r="D63" i="10"/>
  <c r="F351" i="8"/>
  <c r="F349" i="8"/>
  <c r="F346" i="8"/>
  <c r="E346" i="8"/>
  <c r="F344" i="8"/>
  <c r="F343" i="8"/>
  <c r="F342" i="8"/>
  <c r="E342" i="8"/>
  <c r="F341" i="8"/>
  <c r="F332" i="8"/>
  <c r="E332" i="8"/>
  <c r="F328" i="8"/>
  <c r="E328" i="8"/>
  <c r="E314" i="8"/>
  <c r="F314" i="8" s="1"/>
  <c r="F313" i="8"/>
  <c r="E313" i="8"/>
  <c r="F305" i="8"/>
  <c r="E305" i="8"/>
  <c r="F299" i="8"/>
  <c r="E299" i="8"/>
  <c r="E298" i="8" s="1"/>
  <c r="F298" i="8" s="1"/>
  <c r="D298" i="8"/>
  <c r="F297" i="8"/>
  <c r="E297" i="8"/>
  <c r="D297" i="8"/>
  <c r="F296" i="8"/>
  <c r="F295" i="8"/>
  <c r="F294" i="8"/>
  <c r="E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E253" i="8"/>
  <c r="F253" i="8" s="1"/>
  <c r="D253" i="8"/>
  <c r="F252" i="8"/>
  <c r="E252" i="8"/>
  <c r="D252" i="8"/>
  <c r="F251" i="8"/>
  <c r="F250" i="8"/>
  <c r="F249" i="8"/>
  <c r="F248" i="8"/>
  <c r="F247" i="8"/>
  <c r="F246" i="8"/>
  <c r="F245" i="8"/>
  <c r="F244" i="8"/>
  <c r="F243" i="8"/>
  <c r="F242" i="8"/>
  <c r="F241" i="8"/>
  <c r="F240" i="8"/>
  <c r="F239" i="8"/>
  <c r="F238" i="8"/>
  <c r="F237" i="8"/>
  <c r="F236" i="8"/>
  <c r="F235" i="8"/>
  <c r="F234" i="8"/>
  <c r="E234" i="8"/>
  <c r="D234" i="8"/>
  <c r="F232" i="8"/>
  <c r="F231" i="8"/>
  <c r="F230" i="8"/>
  <c r="F229" i="8"/>
  <c r="F228" i="8"/>
  <c r="F227" i="8"/>
  <c r="F226" i="8"/>
  <c r="F225" i="8"/>
  <c r="F224" i="8"/>
  <c r="F223" i="8"/>
  <c r="F222" i="8"/>
  <c r="F221" i="8"/>
  <c r="F220" i="8"/>
  <c r="F219" i="8"/>
  <c r="F218" i="8"/>
  <c r="F217" i="8"/>
  <c r="F216" i="8"/>
  <c r="E216" i="8"/>
  <c r="F215" i="8"/>
  <c r="E215" i="8"/>
  <c r="D215" i="8"/>
  <c r="F214" i="8"/>
  <c r="F213" i="8"/>
  <c r="F212" i="8"/>
  <c r="F211" i="8"/>
  <c r="F210" i="8"/>
  <c r="F209" i="8"/>
  <c r="F208" i="8"/>
  <c r="F207" i="8"/>
  <c r="E207" i="8"/>
  <c r="D207" i="8"/>
  <c r="F206" i="8"/>
  <c r="E206" i="8"/>
  <c r="F205" i="8"/>
  <c r="F204" i="8"/>
  <c r="F203" i="8"/>
  <c r="F202" i="8"/>
  <c r="F201" i="8"/>
  <c r="F200" i="8"/>
  <c r="F199" i="8"/>
  <c r="F198" i="8"/>
  <c r="F197" i="8"/>
  <c r="F196" i="8"/>
  <c r="F195" i="8"/>
  <c r="F194" i="8"/>
  <c r="F193" i="8"/>
  <c r="F192" i="8"/>
  <c r="F191" i="8"/>
  <c r="F190" i="8"/>
  <c r="F189" i="8"/>
  <c r="F188" i="8"/>
  <c r="F187" i="8"/>
  <c r="F186" i="8"/>
  <c r="F185" i="8"/>
  <c r="F184" i="8"/>
  <c r="F183" i="8"/>
  <c r="F182" i="8"/>
  <c r="E182" i="8"/>
  <c r="F181" i="8"/>
  <c r="F180" i="8"/>
  <c r="F179" i="8"/>
  <c r="F178" i="8"/>
  <c r="F177" i="8"/>
  <c r="F176" i="8"/>
  <c r="F175" i="8"/>
  <c r="F174" i="8"/>
  <c r="F173" i="8"/>
  <c r="F172" i="8"/>
  <c r="F171" i="8"/>
  <c r="F170" i="8"/>
  <c r="F169" i="8"/>
  <c r="F168" i="8"/>
  <c r="F167" i="8"/>
  <c r="F166" i="8"/>
  <c r="F165" i="8"/>
  <c r="F164" i="8"/>
  <c r="F163" i="8"/>
  <c r="F161" i="8"/>
  <c r="F160" i="8"/>
  <c r="F159" i="8"/>
  <c r="F158" i="8"/>
  <c r="F157" i="8"/>
  <c r="F156" i="8"/>
  <c r="F155" i="8"/>
  <c r="F154" i="8"/>
  <c r="F153" i="8"/>
  <c r="E153" i="8"/>
  <c r="F152" i="8"/>
  <c r="F151" i="8"/>
  <c r="F150" i="8"/>
  <c r="F149" i="8"/>
  <c r="F148" i="8"/>
  <c r="F147" i="8"/>
  <c r="F146" i="8"/>
  <c r="F144" i="8"/>
  <c r="F143" i="8"/>
  <c r="F142" i="8"/>
  <c r="F140" i="8"/>
  <c r="F139" i="8"/>
  <c r="F138" i="8"/>
  <c r="F137" i="8"/>
  <c r="F136" i="8"/>
  <c r="F135" i="8"/>
  <c r="F134" i="8"/>
  <c r="F133" i="8"/>
  <c r="F132" i="8"/>
  <c r="F130" i="8"/>
  <c r="F129" i="8"/>
  <c r="F127" i="8"/>
  <c r="F126" i="8"/>
  <c r="F124" i="8"/>
  <c r="F123" i="8"/>
  <c r="E123" i="8"/>
  <c r="E79" i="8" s="1"/>
  <c r="D123" i="8"/>
  <c r="F122" i="8"/>
  <c r="E122" i="8"/>
  <c r="F121" i="8"/>
  <c r="F120" i="8"/>
  <c r="F119" i="8"/>
  <c r="F118" i="8"/>
  <c r="F117" i="8"/>
  <c r="E117" i="8"/>
  <c r="D117" i="8"/>
  <c r="F116" i="8"/>
  <c r="F115" i="8"/>
  <c r="F114" i="8"/>
  <c r="F113" i="8"/>
  <c r="F112" i="8"/>
  <c r="F111" i="8"/>
  <c r="F110" i="8"/>
  <c r="F109" i="8"/>
  <c r="E109" i="8"/>
  <c r="F108" i="8"/>
  <c r="F107" i="8"/>
  <c r="F106" i="8"/>
  <c r="F105" i="8"/>
  <c r="E105" i="8"/>
  <c r="F104" i="8"/>
  <c r="F103" i="8"/>
  <c r="F102" i="8"/>
  <c r="F101" i="8"/>
  <c r="E101" i="8"/>
  <c r="F100" i="8"/>
  <c r="F99" i="8"/>
  <c r="F98" i="8"/>
  <c r="F97" i="8"/>
  <c r="F96" i="8"/>
  <c r="F95" i="8"/>
  <c r="F94" i="8"/>
  <c r="F93" i="8"/>
  <c r="F92" i="8"/>
  <c r="F91" i="8"/>
  <c r="F90" i="8"/>
  <c r="F89" i="8"/>
  <c r="F88" i="8"/>
  <c r="E88" i="8"/>
  <c r="F87" i="8"/>
  <c r="F86" i="8"/>
  <c r="F85" i="8"/>
  <c r="F84" i="8"/>
  <c r="F83" i="8"/>
  <c r="F82" i="8"/>
  <c r="F81" i="8"/>
  <c r="F80" i="8"/>
  <c r="F78" i="8"/>
  <c r="E78" i="8"/>
  <c r="F77" i="8"/>
  <c r="F76" i="8"/>
  <c r="F75" i="8"/>
  <c r="F74" i="8"/>
  <c r="F73" i="8"/>
  <c r="F72" i="8"/>
  <c r="F71" i="8"/>
  <c r="E71" i="8"/>
  <c r="D71" i="8"/>
  <c r="F70" i="8"/>
  <c r="F69" i="8"/>
  <c r="F68" i="8"/>
  <c r="F67" i="8"/>
  <c r="F66" i="8"/>
  <c r="F65" i="8"/>
  <c r="F63" i="8"/>
  <c r="E63" i="8"/>
  <c r="D63" i="8"/>
  <c r="F62" i="8"/>
  <c r="F61" i="8"/>
  <c r="F60" i="8"/>
  <c r="F59" i="8"/>
  <c r="F58" i="8"/>
  <c r="E58" i="8"/>
  <c r="D58" i="8"/>
  <c r="D57" i="8"/>
  <c r="F55" i="8"/>
  <c r="F54" i="8"/>
  <c r="F53" i="8"/>
  <c r="F52" i="8"/>
  <c r="F51" i="8"/>
  <c r="F50" i="8"/>
  <c r="F49" i="8"/>
  <c r="E49" i="8"/>
  <c r="F48" i="8"/>
  <c r="F47" i="8"/>
  <c r="E47" i="8"/>
  <c r="D47" i="8"/>
  <c r="F46" i="8"/>
  <c r="F45" i="8"/>
  <c r="F44" i="8"/>
  <c r="F43" i="8"/>
  <c r="F42" i="8"/>
  <c r="F41" i="8"/>
  <c r="F40" i="8"/>
  <c r="F39" i="8"/>
  <c r="F38" i="8"/>
  <c r="F37" i="8"/>
  <c r="F36" i="8"/>
  <c r="F35" i="8"/>
  <c r="F34" i="8"/>
  <c r="F33" i="8"/>
  <c r="F32" i="8"/>
  <c r="F31" i="8"/>
  <c r="F30" i="8"/>
  <c r="J29" i="8"/>
  <c r="F29" i="8"/>
  <c r="F28" i="8"/>
  <c r="F27" i="8"/>
  <c r="F26" i="8"/>
  <c r="F25" i="8"/>
  <c r="E25" i="8"/>
  <c r="F24" i="8"/>
  <c r="F23" i="8"/>
  <c r="F22" i="8"/>
  <c r="F21" i="8"/>
  <c r="F20" i="8"/>
  <c r="F19" i="8"/>
  <c r="F18" i="8"/>
  <c r="F17" i="8"/>
  <c r="F16" i="8"/>
  <c r="F15" i="8"/>
  <c r="F14" i="8"/>
  <c r="F13" i="8"/>
  <c r="F12" i="8"/>
  <c r="F11" i="8"/>
  <c r="F10" i="8"/>
  <c r="F9" i="8"/>
  <c r="F8" i="8"/>
  <c r="E8" i="8"/>
  <c r="D8" i="8"/>
  <c r="E7" i="8"/>
  <c r="E350" i="8" s="1"/>
  <c r="D7" i="8"/>
  <c r="F7" i="8" s="1"/>
  <c r="E44" i="5"/>
  <c r="E41" i="5"/>
  <c r="E46" i="5" s="1"/>
  <c r="E29" i="5"/>
  <c r="E16" i="5"/>
  <c r="E8" i="5"/>
  <c r="D23" i="3"/>
  <c r="D7" i="3"/>
  <c r="G465" i="2"/>
  <c r="G461" i="2"/>
  <c r="G456" i="2"/>
  <c r="G455" i="2"/>
  <c r="G454" i="2"/>
  <c r="G453" i="2"/>
  <c r="G452" i="2"/>
  <c r="G451" i="2"/>
  <c r="G450" i="2"/>
  <c r="G449" i="2"/>
  <c r="G448" i="2"/>
  <c r="F447" i="2"/>
  <c r="E41" i="1" s="1"/>
  <c r="G41" i="1" s="1"/>
  <c r="G446" i="2"/>
  <c r="G445" i="2" s="1"/>
  <c r="F445" i="2"/>
  <c r="E40" i="1" s="1"/>
  <c r="G40" i="1" s="1"/>
  <c r="G444" i="2"/>
  <c r="G443" i="2" s="1"/>
  <c r="F443" i="2"/>
  <c r="E39" i="1" s="1"/>
  <c r="G39" i="1" s="1"/>
  <c r="G439" i="2"/>
  <c r="G437" i="2"/>
  <c r="G436" i="2"/>
  <c r="G435" i="2"/>
  <c r="G432" i="2"/>
  <c r="G431" i="2"/>
  <c r="G429" i="2"/>
  <c r="G424" i="2"/>
  <c r="F422" i="2"/>
  <c r="E37" i="1" s="1"/>
  <c r="G37" i="1" s="1"/>
  <c r="G421" i="2"/>
  <c r="G420" i="2"/>
  <c r="G418" i="2"/>
  <c r="G416" i="2"/>
  <c r="G413" i="2"/>
  <c r="G412" i="2"/>
  <c r="G409" i="2"/>
  <c r="G408" i="2"/>
  <c r="E35" i="1"/>
  <c r="G35" i="1" s="1"/>
  <c r="G401" i="2"/>
  <c r="G399" i="2"/>
  <c r="G397" i="2"/>
  <c r="E34" i="1"/>
  <c r="G34" i="1" s="1"/>
  <c r="G391" i="2"/>
  <c r="G390" i="2"/>
  <c r="G389" i="2"/>
  <c r="G388" i="2"/>
  <c r="G387" i="2"/>
  <c r="G385" i="2"/>
  <c r="G384" i="2"/>
  <c r="G383" i="2"/>
  <c r="G382" i="2"/>
  <c r="G378" i="2"/>
  <c r="G377" i="2"/>
  <c r="G376" i="2"/>
  <c r="G375" i="2"/>
  <c r="G374" i="2"/>
  <c r="G373" i="2"/>
  <c r="G372" i="2"/>
  <c r="G370" i="2"/>
  <c r="G369" i="2"/>
  <c r="G368" i="2"/>
  <c r="G367" i="2"/>
  <c r="G366" i="2"/>
  <c r="G365" i="2"/>
  <c r="E29" i="1"/>
  <c r="G29" i="1" s="1"/>
  <c r="G358" i="2"/>
  <c r="G353" i="2"/>
  <c r="G352" i="2"/>
  <c r="G351"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6" i="2"/>
  <c r="G315" i="2"/>
  <c r="G314" i="2"/>
  <c r="G313" i="2"/>
  <c r="G312" i="2"/>
  <c r="G311" i="2"/>
  <c r="G310" i="2"/>
  <c r="G308" i="2"/>
  <c r="G306" i="2"/>
  <c r="G305" i="2"/>
  <c r="G304" i="2"/>
  <c r="G303" i="2"/>
  <c r="G302" i="2"/>
  <c r="G301" i="2"/>
  <c r="G297" i="2"/>
  <c r="G296" i="2"/>
  <c r="G295" i="2"/>
  <c r="G294" i="2"/>
  <c r="G293" i="2"/>
  <c r="G292" i="2"/>
  <c r="G291" i="2"/>
  <c r="G290" i="2"/>
  <c r="G289" i="2"/>
  <c r="G288" i="2"/>
  <c r="G286" i="2"/>
  <c r="G285" i="2"/>
  <c r="G284" i="2"/>
  <c r="G283" i="2"/>
  <c r="G282" i="2"/>
  <c r="G280" i="2"/>
  <c r="F278" i="2"/>
  <c r="G277" i="2"/>
  <c r="G276" i="2"/>
  <c r="G275" i="2"/>
  <c r="G274" i="2"/>
  <c r="G273" i="2"/>
  <c r="G272" i="2"/>
  <c r="G271" i="2"/>
  <c r="G270" i="2"/>
  <c r="G269" i="2"/>
  <c r="G268" i="2"/>
  <c r="G267" i="2"/>
  <c r="G266" i="2"/>
  <c r="G265" i="2"/>
  <c r="F262" i="2"/>
  <c r="E25" i="1" s="1"/>
  <c r="G25" i="1" s="1"/>
  <c r="G261" i="2"/>
  <c r="G260" i="2"/>
  <c r="G258" i="2"/>
  <c r="G257" i="2"/>
  <c r="G256" i="2"/>
  <c r="G255" i="2"/>
  <c r="G254" i="2"/>
  <c r="G253" i="2"/>
  <c r="G251" i="2"/>
  <c r="F249" i="2"/>
  <c r="F248" i="2"/>
  <c r="E24" i="1" s="1"/>
  <c r="G24" i="1" s="1"/>
  <c r="G247" i="2"/>
  <c r="G246" i="2"/>
  <c r="G245" i="2"/>
  <c r="G244" i="2"/>
  <c r="G243" i="2"/>
  <c r="G241" i="2"/>
  <c r="G239" i="2"/>
  <c r="G237" i="2"/>
  <c r="G236" i="2"/>
  <c r="G235" i="2"/>
  <c r="G234" i="2"/>
  <c r="G233" i="2"/>
  <c r="G231" i="2"/>
  <c r="G230" i="2"/>
  <c r="G229" i="2"/>
  <c r="G228" i="2"/>
  <c r="G227" i="2"/>
  <c r="G226" i="2"/>
  <c r="G225" i="2"/>
  <c r="G224" i="2"/>
  <c r="G220" i="2"/>
  <c r="G219" i="2"/>
  <c r="G218" i="2"/>
  <c r="G216" i="2"/>
  <c r="G215" i="2"/>
  <c r="G212" i="2"/>
  <c r="G211" i="2"/>
  <c r="G210" i="2"/>
  <c r="G209" i="2"/>
  <c r="G208" i="2"/>
  <c r="G207" i="2"/>
  <c r="G206" i="2"/>
  <c r="G204" i="2"/>
  <c r="G203" i="2"/>
  <c r="G202" i="2"/>
  <c r="G199" i="2"/>
  <c r="G197" i="2"/>
  <c r="G196" i="2"/>
  <c r="G195" i="2"/>
  <c r="G193" i="2"/>
  <c r="G192" i="2"/>
  <c r="G191" i="2"/>
  <c r="F188" i="2"/>
  <c r="E22" i="1" s="1"/>
  <c r="G22" i="1" s="1"/>
  <c r="G187" i="2"/>
  <c r="G186" i="2"/>
  <c r="F184" i="2"/>
  <c r="E21" i="1" s="1"/>
  <c r="G21" i="1" s="1"/>
  <c r="G183" i="2"/>
  <c r="G182" i="2"/>
  <c r="G180" i="2"/>
  <c r="G178" i="2"/>
  <c r="G177" i="2"/>
  <c r="G175" i="2"/>
  <c r="G173" i="2"/>
  <c r="G172" i="2"/>
  <c r="G184" i="2" s="1"/>
  <c r="G168" i="2"/>
  <c r="G167" i="2"/>
  <c r="G166" i="2"/>
  <c r="G165" i="2"/>
  <c r="G163" i="2"/>
  <c r="G162" i="2"/>
  <c r="G161" i="2"/>
  <c r="G160" i="2"/>
  <c r="G159" i="2"/>
  <c r="G158" i="2"/>
  <c r="G157" i="2"/>
  <c r="G156" i="2"/>
  <c r="G155" i="2"/>
  <c r="G154" i="2"/>
  <c r="G153" i="2"/>
  <c r="G152" i="2"/>
  <c r="G150" i="2"/>
  <c r="G147" i="2"/>
  <c r="G146" i="2"/>
  <c r="G140" i="2"/>
  <c r="G141" i="2" s="1"/>
  <c r="G135" i="2"/>
  <c r="G137" i="2" s="1"/>
  <c r="F133" i="2"/>
  <c r="G132" i="2"/>
  <c r="G130" i="2"/>
  <c r="G129" i="2"/>
  <c r="G128" i="2"/>
  <c r="G127" i="2"/>
  <c r="G126" i="2"/>
  <c r="G125" i="2"/>
  <c r="G124" i="2"/>
  <c r="F122" i="2"/>
  <c r="G121" i="2"/>
  <c r="G120" i="2"/>
  <c r="G117" i="2"/>
  <c r="G115" i="2"/>
  <c r="G113" i="2"/>
  <c r="F110" i="2"/>
  <c r="E18" i="1" s="1"/>
  <c r="G18" i="1" s="1"/>
  <c r="G109" i="2"/>
  <c r="G108" i="2"/>
  <c r="G107" i="2"/>
  <c r="G106" i="2"/>
  <c r="G105" i="2"/>
  <c r="G104" i="2"/>
  <c r="G103" i="2"/>
  <c r="G102" i="2"/>
  <c r="G101" i="2"/>
  <c r="G100" i="2"/>
  <c r="G99" i="2"/>
  <c r="G98" i="2"/>
  <c r="G97" i="2"/>
  <c r="G94" i="2"/>
  <c r="G92" i="2"/>
  <c r="G91" i="2"/>
  <c r="G89" i="2"/>
  <c r="G88" i="2"/>
  <c r="G87" i="2"/>
  <c r="G86" i="2"/>
  <c r="G83" i="2"/>
  <c r="G82" i="2"/>
  <c r="G81" i="2" s="1"/>
  <c r="F81" i="2"/>
  <c r="E16" i="1" s="1"/>
  <c r="G16" i="1" s="1"/>
  <c r="G77" i="2"/>
  <c r="G72" i="2"/>
  <c r="G70" i="2"/>
  <c r="G69" i="2"/>
  <c r="G62" i="2"/>
  <c r="G61" i="2"/>
  <c r="G60" i="2"/>
  <c r="G59" i="2"/>
  <c r="G58" i="2"/>
  <c r="G57" i="2"/>
  <c r="G55" i="2"/>
  <c r="G54" i="2" s="1"/>
  <c r="F54" i="2"/>
  <c r="E11" i="1" s="1"/>
  <c r="G11" i="1" s="1"/>
  <c r="G53" i="2"/>
  <c r="G52" i="2"/>
  <c r="G51" i="2"/>
  <c r="G49" i="2"/>
  <c r="G48" i="2"/>
  <c r="G47" i="2"/>
  <c r="G44" i="2"/>
  <c r="G43" i="2"/>
  <c r="G42" i="2"/>
  <c r="G41" i="2"/>
  <c r="G40" i="2"/>
  <c r="G39" i="2"/>
  <c r="G38" i="2"/>
  <c r="G37" i="2"/>
  <c r="G36" i="2"/>
  <c r="G35" i="2"/>
  <c r="G34" i="2"/>
  <c r="G32" i="2"/>
  <c r="G31" i="2"/>
  <c r="G30" i="2"/>
  <c r="G29" i="2"/>
  <c r="G28" i="2"/>
  <c r="G27" i="2"/>
  <c r="E10" i="1"/>
  <c r="G10" i="1" s="1"/>
  <c r="G25" i="2"/>
  <c r="G24" i="2"/>
  <c r="G23" i="2"/>
  <c r="G22" i="2"/>
  <c r="G21" i="2"/>
  <c r="G20" i="2"/>
  <c r="G19" i="2"/>
  <c r="G18" i="2"/>
  <c r="G17" i="2"/>
  <c r="G16" i="2"/>
  <c r="G15" i="2"/>
  <c r="G14" i="2"/>
  <c r="G13" i="2"/>
  <c r="G12" i="2"/>
  <c r="G11" i="2"/>
  <c r="G10" i="2"/>
  <c r="F9" i="2"/>
  <c r="F60" i="1"/>
  <c r="E49" i="1"/>
  <c r="E47" i="1"/>
  <c r="G133" i="2" l="1"/>
  <c r="G278" i="2"/>
  <c r="G142" i="2"/>
  <c r="G262" i="2"/>
  <c r="G298" i="2"/>
  <c r="G361" i="2"/>
  <c r="G188" i="2"/>
  <c r="G110" i="2"/>
  <c r="G248" i="2"/>
  <c r="G122" i="2"/>
  <c r="E57" i="1"/>
  <c r="G47" i="1"/>
  <c r="G56" i="2"/>
  <c r="E9" i="1"/>
  <c r="G9" i="1" s="1"/>
  <c r="F8" i="2"/>
  <c r="F459" i="2" s="1"/>
  <c r="G249" i="2"/>
  <c r="G26" i="2"/>
  <c r="F349" i="2"/>
  <c r="E38" i="1"/>
  <c r="G447" i="2"/>
  <c r="G145" i="2"/>
  <c r="G170" i="2" s="1"/>
  <c r="G380" i="2"/>
  <c r="G410" i="2"/>
  <c r="F34" i="1"/>
  <c r="G217" i="2"/>
  <c r="F39" i="1"/>
  <c r="F10" i="1"/>
  <c r="G93" i="2"/>
  <c r="G90" i="2"/>
  <c r="G95" i="2" s="1"/>
  <c r="G84" i="2" s="1"/>
  <c r="F36" i="1"/>
  <c r="F298" i="2"/>
  <c r="E27" i="1" s="1"/>
  <c r="E23" i="1"/>
  <c r="E58" i="1"/>
  <c r="F58" i="1" s="1"/>
  <c r="F11" i="1"/>
  <c r="F16" i="1"/>
  <c r="F37" i="1"/>
  <c r="F21" i="1"/>
  <c r="E26" i="1"/>
  <c r="G26" i="1" s="1"/>
  <c r="G434" i="2"/>
  <c r="F18" i="1"/>
  <c r="F40" i="1"/>
  <c r="F41" i="1"/>
  <c r="F142" i="2"/>
  <c r="E19" i="1" s="1"/>
  <c r="G19" i="1" s="1"/>
  <c r="F29" i="1"/>
  <c r="F35" i="1"/>
  <c r="F24" i="1"/>
  <c r="F25" i="1"/>
  <c r="G317" i="2"/>
  <c r="G349" i="2" s="1"/>
  <c r="G299" i="2" s="1"/>
  <c r="F95" i="2"/>
  <c r="F22" i="1"/>
  <c r="E33" i="1"/>
  <c r="F20" i="1"/>
  <c r="F49" i="1"/>
  <c r="E12" i="1"/>
  <c r="F12" i="1" s="1"/>
  <c r="G9" i="2"/>
  <c r="G422" i="2"/>
  <c r="G402" i="2"/>
  <c r="G393" i="2"/>
  <c r="F47" i="1"/>
  <c r="F79" i="8"/>
  <c r="E57" i="8"/>
  <c r="F350" i="8"/>
  <c r="D350" i="8"/>
  <c r="D354" i="8" s="1"/>
  <c r="G263" i="2" l="1"/>
  <c r="F27" i="1"/>
  <c r="G27" i="1"/>
  <c r="F23" i="1"/>
  <c r="G23" i="1"/>
  <c r="F9" i="1"/>
  <c r="F13" i="1" s="1"/>
  <c r="F38" i="1"/>
  <c r="G38" i="1"/>
  <c r="F33" i="1"/>
  <c r="F42" i="1" s="1"/>
  <c r="G33" i="1"/>
  <c r="E28" i="1"/>
  <c r="F299" i="2"/>
  <c r="G8" i="2"/>
  <c r="G459" i="2" s="1"/>
  <c r="F394" i="2"/>
  <c r="G394" i="2"/>
  <c r="G362" i="2" s="1"/>
  <c r="G363" i="2"/>
  <c r="E42" i="1"/>
  <c r="G42" i="1" s="1"/>
  <c r="F26" i="1"/>
  <c r="E59" i="1"/>
  <c r="E61" i="1" s="1"/>
  <c r="F263" i="2"/>
  <c r="F111" i="2"/>
  <c r="F19" i="1"/>
  <c r="E13" i="1"/>
  <c r="F84" i="2"/>
  <c r="E17" i="1"/>
  <c r="G17" i="1" s="1"/>
  <c r="F57" i="1"/>
  <c r="F57" i="8"/>
  <c r="E56" i="8"/>
  <c r="F362" i="2" l="1"/>
  <c r="F464" i="2" s="1"/>
  <c r="G111" i="2"/>
  <c r="G80" i="2" s="1"/>
  <c r="G463" i="2" s="1"/>
  <c r="F28" i="1"/>
  <c r="G28" i="1"/>
  <c r="E45" i="1"/>
  <c r="G13" i="1"/>
  <c r="E30" i="1"/>
  <c r="G464" i="2"/>
  <c r="F80" i="2"/>
  <c r="F61" i="1"/>
  <c r="F17" i="1"/>
  <c r="E352" i="8"/>
  <c r="F56" i="8"/>
  <c r="F30" i="1" l="1"/>
  <c r="F45" i="1"/>
  <c r="G45" i="1"/>
  <c r="E48" i="1"/>
  <c r="G30" i="1"/>
  <c r="G466" i="2"/>
  <c r="F79" i="2"/>
  <c r="F463" i="2"/>
  <c r="F466" i="2" s="1"/>
  <c r="G79" i="2"/>
  <c r="F352" i="8"/>
  <c r="E354" i="8"/>
  <c r="E361" i="8" s="1"/>
  <c r="F48" i="1" l="1"/>
  <c r="G48" i="1"/>
  <c r="F460" i="2"/>
  <c r="G460" i="2" s="1"/>
  <c r="G462" i="2" s="1"/>
  <c r="G467" i="2" s="1"/>
  <c r="F462" i="2" l="1"/>
  <c r="F467" i="2" s="1"/>
  <c r="E53" i="1"/>
  <c r="E46" i="1"/>
  <c r="F46" i="1" s="1"/>
  <c r="F50" i="1" s="1"/>
  <c r="F53" i="1" l="1"/>
  <c r="E55" i="1"/>
  <c r="E50" i="1"/>
</calcChain>
</file>

<file path=xl/comments1.xml><?xml version="1.0" encoding="utf-8"?>
<comments xmlns="http://schemas.openxmlformats.org/spreadsheetml/2006/main">
  <authors>
    <author>RB</author>
  </authors>
  <commentList>
    <comment ref="D11" authorId="0" shapeId="0">
      <text>
        <r>
          <rPr>
            <sz val="10"/>
            <color rgb="FF000000"/>
            <rFont val="Times New Roman"/>
            <family val="1"/>
            <charset val="238"/>
          </rPr>
          <t xml:space="preserve">ŽP:
</t>
        </r>
        <r>
          <rPr>
            <sz val="9"/>
            <color rgb="FF000000"/>
            <rFont val="Tahoma"/>
            <family val="2"/>
            <charset val="238"/>
          </rPr>
          <t>může se zrušit po upřesnění se S. Svobodou byla péče o druhy a stanoviště přesunuta na AOPK</t>
        </r>
      </text>
    </comment>
    <comment ref="D12" authorId="0" shapeId="0">
      <text>
        <r>
          <rPr>
            <sz val="10"/>
            <color rgb="FF000000"/>
            <rFont val="Times New Roman"/>
            <family val="1"/>
            <charset val="238"/>
          </rPr>
          <t xml:space="preserve">ŽP:
</t>
        </r>
        <r>
          <rPr>
            <sz val="9"/>
            <color rgb="FF000000"/>
            <rFont val="Tahoma"/>
            <family val="2"/>
            <charset val="238"/>
          </rPr>
          <t>položka z rozpočtu města, rezerva v případě snace ek. havárie nebo sklaádky neb. Odpadů. Jedná se o povinnost státní správy ze zákona.</t>
        </r>
      </text>
    </comment>
    <comment ref="D13" authorId="0" shapeId="0">
      <text>
        <r>
          <rPr>
            <sz val="10"/>
            <color rgb="FF000000"/>
            <rFont val="Times New Roman"/>
            <family val="1"/>
            <charset val="238"/>
          </rPr>
          <t xml:space="preserve">ŽP:
</t>
        </r>
      </text>
    </comment>
    <comment ref="D14" authorId="0" shapeId="0">
      <text>
        <r>
          <rPr>
            <sz val="10"/>
            <color rgb="FF000000"/>
            <rFont val="Times New Roman"/>
            <family val="1"/>
            <charset val="238"/>
          </rPr>
          <t xml:space="preserve">ŽP:
</t>
        </r>
      </text>
    </comment>
    <comment ref="D15" authorId="0" shapeId="0">
      <text>
        <r>
          <rPr>
            <sz val="10"/>
            <color rgb="FF000000"/>
            <rFont val="Times New Roman"/>
            <family val="1"/>
            <charset val="238"/>
          </rPr>
          <t xml:space="preserve">ŽP:
</t>
        </r>
        <r>
          <rPr>
            <sz val="9"/>
            <color rgb="FF000000"/>
            <rFont val="Tahoma"/>
            <family val="2"/>
            <charset val="238"/>
          </rPr>
          <t>z rozpočtu města - povinnost označit vyhlášené památné stromy cedulí se státním znakem … (výměna poškozených a instalace u nově vyhlašovaných)</t>
        </r>
      </text>
    </comment>
    <comment ref="D16" authorId="0" shapeId="0">
      <text>
        <r>
          <rPr>
            <sz val="10"/>
            <color rgb="FF000000"/>
            <rFont val="Times New Roman"/>
            <family val="1"/>
            <charset val="238"/>
          </rPr>
          <t xml:space="preserve">ŽP:
</t>
        </r>
        <r>
          <rPr>
            <sz val="9"/>
            <color rgb="FF000000"/>
            <rFont val="Tahoma"/>
            <family val="2"/>
            <charset val="238"/>
          </rPr>
          <t>položka z rozpočtu města - naučné stezky, infopanely, brožury k ochraně ŽP, akce pro veřejnost, př. v minulosti broukoviště</t>
        </r>
      </text>
    </comment>
    <comment ref="D17" authorId="0" shapeId="0">
      <text>
        <r>
          <rPr>
            <sz val="10"/>
            <color rgb="FF000000"/>
            <rFont val="Times New Roman"/>
            <family val="1"/>
            <charset val="238"/>
          </rPr>
          <t xml:space="preserve">ŽP:
</t>
        </r>
        <r>
          <rPr>
            <sz val="9"/>
            <color rgb="FF000000"/>
            <rFont val="Tahoma"/>
            <family val="2"/>
            <charset val="238"/>
          </rPr>
          <t>položka z rozpočtu města - příspěvek na provoz zařízení vyhotovuje se věřejnoprávní smlouva</t>
        </r>
      </text>
    </comment>
    <comment ref="D18" authorId="0" shapeId="0">
      <text>
        <r>
          <rPr>
            <sz val="10"/>
            <color rgb="FF000000"/>
            <rFont val="Times New Roman"/>
            <family val="1"/>
            <charset val="238"/>
          </rPr>
          <t xml:space="preserve">ŽP:
</t>
        </r>
        <r>
          <rPr>
            <sz val="9"/>
            <color rgb="FF000000"/>
            <rFont val="Tahoma"/>
            <family val="2"/>
            <charset val="238"/>
          </rPr>
          <t>mandatorní výdaje státu (plně hrazeno ze státního rozpočtu)</t>
        </r>
      </text>
    </comment>
    <comment ref="D19" authorId="0" shapeId="0">
      <text>
        <r>
          <rPr>
            <sz val="10"/>
            <color rgb="FF000000"/>
            <rFont val="Times New Roman"/>
            <family val="1"/>
            <charset val="238"/>
          </rPr>
          <t xml:space="preserve">ŽP:
</t>
        </r>
        <r>
          <rPr>
            <sz val="9"/>
            <color rgb="FF000000"/>
            <rFont val="Tahoma"/>
            <family val="2"/>
            <charset val="238"/>
          </rPr>
          <t>příspěvek z rozpočtu města pro myslivecké organizace, na léčení střečkovitosti a odchytové zařízení na zvěř.</t>
        </r>
      </text>
    </comment>
    <comment ref="D20" authorId="0" shapeId="0">
      <text>
        <r>
          <rPr>
            <sz val="10"/>
            <color rgb="FF000000"/>
            <rFont val="Times New Roman"/>
            <family val="1"/>
            <charset val="238"/>
          </rPr>
          <t xml:space="preserve">ŽP:
</t>
        </r>
        <r>
          <rPr>
            <sz val="9"/>
            <color rgb="FF000000"/>
            <rFont val="Tahoma"/>
            <family val="2"/>
            <charset val="238"/>
          </rPr>
          <t>položka z rozpočtu města - rezerva - dle zákona o myslivbosti, rybářství a lesů stát odpovídá za způsobenou škodu, stráží</t>
        </r>
      </text>
    </comment>
    <comment ref="D21" authorId="0" shapeId="0">
      <text>
        <r>
          <rPr>
            <sz val="10"/>
            <color rgb="FF000000"/>
            <rFont val="Times New Roman"/>
            <family val="1"/>
            <charset val="238"/>
          </rPr>
          <t xml:space="preserve">ŽP:
</t>
        </r>
        <r>
          <rPr>
            <sz val="9"/>
            <color rgb="FF000000"/>
            <rFont val="Tahoma"/>
            <family val="2"/>
            <charset val="238"/>
          </rPr>
          <t xml:space="preserve">nově zřizovaná položka - rezerva v případě potřeby odchytu s imobilizací živočichů
</t>
        </r>
      </text>
    </comment>
    <comment ref="D22" authorId="0" shapeId="0">
      <text>
        <r>
          <rPr>
            <sz val="10"/>
            <color rgb="FF000000"/>
            <rFont val="Times New Roman"/>
            <family val="1"/>
            <charset val="238"/>
          </rPr>
          <t xml:space="preserve">ŽP:
</t>
        </r>
        <r>
          <rPr>
            <sz val="9"/>
            <color rgb="FF000000"/>
            <rFont val="Tahoma"/>
            <family val="2"/>
            <charset val="238"/>
          </rPr>
          <t>mandatorní výdaje státu (plně hrazeno ze státního rozpočtu)</t>
        </r>
      </text>
    </comment>
  </commentList>
</comments>
</file>

<file path=xl/comments2.xml><?xml version="1.0" encoding="utf-8"?>
<comments xmlns="http://schemas.openxmlformats.org/spreadsheetml/2006/main">
  <authors>
    <author>RB</author>
  </authors>
  <commentList>
    <comment ref="D25" authorId="0" shapeId="0">
      <text>
        <r>
          <rPr>
            <sz val="10"/>
            <color rgb="FF000000"/>
            <rFont val="Times New Roman"/>
            <family val="1"/>
            <charset val="238"/>
          </rPr>
          <t xml:space="preserve">meziobecní spolurpáce 1004 tis.kč,Sdruž.prostředky TESCO 280 tis.Kč,průtoková dotace ZŠ Komenského 189 tis.Kč
</t>
        </r>
      </text>
    </comment>
    <comment ref="D49" authorId="0" shapeId="0">
      <text>
        <r>
          <rPr>
            <sz val="10"/>
            <color rgb="FF000000"/>
            <rFont val="Times New Roman"/>
            <family val="1"/>
            <charset val="238"/>
          </rPr>
          <t>Dotace na památky 1073 tis.kč,dotace na Veřejně prospěšné práce 1262,standardizaci 825 tis.Kč,Revitalizaci muzea 11050 tis.Kč,Komunikace Stará ves 2626 tis.Kč,Zateplení kina 2695 tis.Kč,Rozšíření kapacity ZŠ Kom.5169 tis.Kč,K Bažantnici 5204 tis.Kč,ZŠ hrozného zateplení z roku 2014 ve výši 5653 tis.Kč. doplatek ČOV 100 tis.Kč</t>
        </r>
      </text>
    </comment>
    <comment ref="E65" authorId="0" shapeId="0">
      <text>
        <r>
          <rPr>
            <sz val="10"/>
            <color rgb="FF000000"/>
            <rFont val="Times New Roman"/>
            <family val="1"/>
            <charset val="238"/>
          </rPr>
          <t>Výtluky 700 tis.Kč,Kačírek a štěrk 500 tis.Kč,Za Labem 100 tis.Kč,Spojovací 1000 tis.Kč,Višňovka 1200 tis.Kč,Jedličkova 700 tis.Kč,Cyklostezky 500 tis.Kč,Havárie 200 tis.Kč
Další navýšení při rozpočtovém opatření v roce 2016</t>
        </r>
      </text>
    </comment>
    <comment ref="E66" authorId="0" shapeId="0">
      <text>
        <r>
          <rPr>
            <sz val="10"/>
            <color rgb="FF000000"/>
            <rFont val="Times New Roman"/>
            <family val="1"/>
            <charset val="238"/>
          </rPr>
          <t xml:space="preserve">Více košů,úklid krajnic a chodníků,strojní čistění,zimní údržba, nové plochy 
</t>
        </r>
      </text>
    </comment>
    <comment ref="E67" authorId="0" shapeId="0">
      <text>
        <r>
          <rPr>
            <sz val="10"/>
            <color rgb="FF000000"/>
            <rFont val="Times New Roman"/>
            <family val="1"/>
            <charset val="238"/>
          </rPr>
          <t xml:space="preserve">Chodník B.Němcové 1000 tis.Kč,Jedličkova 1100 tis.Kč,Pivovarská 500 tis.Kč,Okružní pravá strana 800 tis.Kč,Na Písku 220 tis.Kč,Družstevní 800 tis.Kč,Zemská stezka 60 tis.kč,Tyršova 350 tis.kč,Husovo nám. 30 tis.Kč z parkovného, park v Lomu 250 tis.Kč
</t>
        </r>
      </text>
    </comment>
    <comment ref="E69" authorId="0" shapeId="0">
      <text>
        <r>
          <rPr>
            <sz val="10"/>
            <color rgb="FF000000"/>
            <rFont val="Times New Roman"/>
            <family val="1"/>
            <charset val="238"/>
          </rPr>
          <t xml:space="preserve">údržba,projekty,přechody,prahy,vodorovné značení, nové DZ,výměna zónových tabulí dle norem, PD parkovacích zón
</t>
        </r>
        <r>
          <rPr>
            <sz val="8"/>
            <color rgb="FF000000"/>
            <rFont val="Tahoma"/>
            <family val="2"/>
            <charset val="238"/>
          </rPr>
          <t>další navýšení o 1000 tis.Kč při rozpočtovém opatření v roce 2016</t>
        </r>
      </text>
    </comment>
    <comment ref="D73" authorId="0" shapeId="0">
      <text>
        <r>
          <rPr>
            <sz val="10"/>
            <color rgb="FF000000"/>
            <rFont val="Times New Roman"/>
            <family val="1"/>
            <charset val="238"/>
          </rPr>
          <t xml:space="preserve">vpustě,deratizace,opravy
</t>
        </r>
      </text>
    </comment>
    <comment ref="E73" authorId="0" shapeId="0">
      <text>
        <r>
          <rPr>
            <sz val="10"/>
            <color rgb="FF000000"/>
            <rFont val="Times New Roman"/>
            <family val="1"/>
            <charset val="238"/>
          </rPr>
          <t xml:space="preserve">vpustě,deratizace,opravy
</t>
        </r>
      </text>
    </comment>
    <comment ref="D75" authorId="0" shapeId="0">
      <text>
        <r>
          <rPr>
            <sz val="10"/>
            <color rgb="FF000000"/>
            <rFont val="Times New Roman"/>
            <family val="1"/>
            <charset val="238"/>
          </rPr>
          <t xml:space="preserve">navýšeno o 39 tis.Kč z důvodu vyrovnání rozpočtu
</t>
        </r>
      </text>
    </comment>
    <comment ref="E75" authorId="0" shapeId="0">
      <text>
        <r>
          <rPr>
            <sz val="10"/>
            <color rgb="FF000000"/>
            <rFont val="Times New Roman"/>
            <family val="1"/>
            <charset val="238"/>
          </rPr>
          <t xml:space="preserve">navýšeno o 39 tis.Kč z důvodu vyrovnání rozpočtu
</t>
        </r>
      </text>
    </comment>
    <comment ref="D78" authorId="0" shapeId="0">
      <text>
        <r>
          <rPr>
            <sz val="10"/>
            <color rgb="FF000000"/>
            <rFont val="Times New Roman"/>
            <family val="1"/>
            <charset val="238"/>
          </rPr>
          <t xml:space="preserve">generel dešťových vod 500 tis.Kč
</t>
        </r>
      </text>
    </comment>
    <comment ref="E127" authorId="0" shapeId="0">
      <text>
        <r>
          <rPr>
            <sz val="10"/>
            <color rgb="FF000000"/>
            <rFont val="Times New Roman"/>
            <family val="1"/>
            <charset val="238"/>
          </rPr>
          <t xml:space="preserve">Úspory energií budou srovnatelné až za rok po zateplení budovy
</t>
        </r>
      </text>
    </comment>
    <comment ref="E129" authorId="0" shapeId="0">
      <text>
        <r>
          <rPr>
            <sz val="10"/>
            <color rgb="FF000000"/>
            <rFont val="Times New Roman"/>
            <family val="1"/>
            <charset val="238"/>
          </rPr>
          <t xml:space="preserve">Příspěvek Městské knihovně provozní viz LIST Městská knihovna
</t>
        </r>
      </text>
    </comment>
    <comment ref="E140" authorId="0" shapeId="0">
      <text>
        <r>
          <rPr>
            <sz val="10"/>
            <color rgb="FF000000"/>
            <rFont val="Times New Roman"/>
            <family val="1"/>
            <charset val="238"/>
          </rPr>
          <t xml:space="preserve">navýšení na městské slavnosti bude v rozpočtovém opatření v roce 2016
</t>
        </r>
      </text>
    </comment>
    <comment ref="E143" authorId="0" shapeId="0">
      <text>
        <r>
          <rPr>
            <sz val="10"/>
            <color rgb="FF000000"/>
            <rFont val="Times New Roman"/>
            <family val="1"/>
            <charset val="238"/>
          </rPr>
          <t xml:space="preserve">Oprava hrobu a křížku v ulici U Křížku
</t>
        </r>
      </text>
    </comment>
    <comment ref="E161" authorId="0" shapeId="0">
      <text>
        <r>
          <rPr>
            <sz val="10"/>
            <color rgb="FF000000"/>
            <rFont val="Times New Roman"/>
            <family val="1"/>
            <charset val="238"/>
          </rPr>
          <t xml:space="preserve">Rozšíření sítě Veř.osvětlení zajišťuje firma pana Bílka
</t>
        </r>
      </text>
    </comment>
    <comment ref="E174" authorId="0" shapeId="0">
      <text>
        <r>
          <rPr>
            <sz val="10"/>
            <color rgb="FF000000"/>
            <rFont val="Times New Roman"/>
            <family val="1"/>
            <charset val="238"/>
          </rPr>
          <t xml:space="preserve">vč.úklidu ul.Masarykova a Husova náměstí
</t>
        </r>
      </text>
    </comment>
    <comment ref="E175" authorId="0" shapeId="0">
      <text>
        <r>
          <rPr>
            <sz val="10"/>
            <color rgb="FF000000"/>
            <rFont val="Times New Roman"/>
            <family val="1"/>
            <charset val="238"/>
          </rPr>
          <t xml:space="preserve">opravy laviček,BUS zastávek vč. Byšiček
</t>
        </r>
      </text>
    </comment>
    <comment ref="D212" authorId="0" shapeId="0">
      <text>
        <r>
          <rPr>
            <sz val="10"/>
            <color rgb="FF000000"/>
            <rFont val="Times New Roman"/>
            <family val="1"/>
            <charset val="238"/>
          </rPr>
          <t>Info k sociálnímu invest.fondu
LIST sociální inv.fond</t>
        </r>
      </text>
    </comment>
    <comment ref="E212" authorId="0" shapeId="0">
      <text>
        <r>
          <rPr>
            <sz val="10"/>
            <color rgb="FF000000"/>
            <rFont val="Times New Roman"/>
            <family val="1"/>
            <charset val="238"/>
          </rPr>
          <t>Info k sociálnímu invest.fondu
LIST sociální inv.fond</t>
        </r>
      </text>
    </comment>
    <comment ref="E268" authorId="0" shapeId="0">
      <text>
        <r>
          <rPr>
            <sz val="10"/>
            <color rgb="FF000000"/>
            <rFont val="Times New Roman"/>
            <family val="1"/>
            <charset val="238"/>
          </rPr>
          <t xml:space="preserve">Podrobný rozpis viz LIST položka 5169
</t>
        </r>
      </text>
    </comment>
    <comment ref="E269" authorId="0" shapeId="0">
      <text>
        <r>
          <rPr>
            <sz val="10"/>
            <color rgb="FF000000"/>
            <rFont val="Times New Roman"/>
            <family val="1"/>
            <charset val="238"/>
          </rPr>
          <t xml:space="preserve">zvláštní LIST výdaje odbor IT rozpis dle smluvních partnerů
</t>
        </r>
      </text>
    </comment>
    <comment ref="D299" authorId="0" shapeId="0">
      <text>
        <r>
          <rPr>
            <sz val="10"/>
            <color rgb="FF000000"/>
            <rFont val="Times New Roman"/>
            <family val="1"/>
            <charset val="238"/>
          </rPr>
          <t xml:space="preserve">Dále ještě Vysoká mez 4712, Chodník Kp.Jaroše 1950,Komunikace K Bažantnici 7084 tis.Kč,Komunikace Na Sídlišti 1363 tis.Kč
</t>
        </r>
      </text>
    </comment>
    <comment ref="E300" authorId="0" shapeId="0">
      <text>
        <r>
          <rPr>
            <sz val="10"/>
            <color rgb="FF000000"/>
            <rFont val="Times New Roman"/>
            <family val="1"/>
            <charset val="238"/>
          </rPr>
          <t>Sportovní hala,Obchvat ,Odstavné plochy u MěÚ, soutěž náměstí,PD Hrabanov severozápad</t>
        </r>
      </text>
    </comment>
    <comment ref="D305" authorId="0" shapeId="0">
      <text>
        <r>
          <rPr>
            <sz val="10"/>
            <color rgb="FF000000"/>
            <rFont val="Times New Roman"/>
            <family val="1"/>
            <charset val="238"/>
          </rPr>
          <t>Výměna filtrů 2700 tis.Kč,Výměna VaK MŠ Pampeliška 1301,Čerpací stanice Litol 1301 tis.Kč 
Sojovická 800 tis.Kč Resslova 300 tis.Kč</t>
        </r>
      </text>
    </comment>
    <comment ref="D337" authorId="0" shapeId="0">
      <text>
        <r>
          <rPr>
            <sz val="10"/>
            <color rgb="FF000000"/>
            <rFont val="Times New Roman"/>
            <family val="1"/>
            <charset val="238"/>
          </rPr>
          <t xml:space="preserve">rozšíření a předělání další etapy na LED
</t>
        </r>
      </text>
    </comment>
    <comment ref="E337" authorId="0" shapeId="0">
      <text>
        <r>
          <rPr>
            <sz val="10"/>
            <color rgb="FF000000"/>
            <rFont val="Times New Roman"/>
            <family val="1"/>
            <charset val="238"/>
          </rPr>
          <t xml:space="preserve">rozšíření a předělání další etapy na LED
</t>
        </r>
      </text>
    </comment>
  </commentList>
</comments>
</file>

<file path=xl/sharedStrings.xml><?xml version="1.0" encoding="utf-8"?>
<sst xmlns="http://schemas.openxmlformats.org/spreadsheetml/2006/main" count="1851" uniqueCount="1134">
  <si>
    <t>rozdíl</t>
  </si>
  <si>
    <t>v tis. Kč</t>
  </si>
  <si>
    <t>Třída</t>
  </si>
  <si>
    <t>Daňové příjmy</t>
  </si>
  <si>
    <t>Nedaňové příjmy</t>
  </si>
  <si>
    <t>Kapitálové příjmy</t>
  </si>
  <si>
    <t>Přijaté dotace + financování</t>
  </si>
  <si>
    <t>CELKEM</t>
  </si>
  <si>
    <t>Oddíl</t>
  </si>
  <si>
    <t>REKAPITULACE provozních výdajů</t>
  </si>
  <si>
    <t>Zemědělství a lesní hospodářství</t>
  </si>
  <si>
    <t>Pozemní komunikace a doprava</t>
  </si>
  <si>
    <t>Vodní hospodářství</t>
  </si>
  <si>
    <t>31-32</t>
  </si>
  <si>
    <t>Vzdělávání</t>
  </si>
  <si>
    <t xml:space="preserve">Kultura </t>
  </si>
  <si>
    <t>Tělovýchova a zájmová činnost</t>
  </si>
  <si>
    <t>Zdravotnictví a prevence</t>
  </si>
  <si>
    <t>Bydlení a komunální služby</t>
  </si>
  <si>
    <t>Ochrana životního prostředí</t>
  </si>
  <si>
    <t>41-43</t>
  </si>
  <si>
    <t>Dávky a podpory, sociální péče</t>
  </si>
  <si>
    <t>Bezpečnost a veřejný pořádek</t>
  </si>
  <si>
    <t>55+52</t>
  </si>
  <si>
    <t>Požární ochrana</t>
  </si>
  <si>
    <t>Činnost místní správy</t>
  </si>
  <si>
    <t>63+64</t>
  </si>
  <si>
    <t>Finanční operace</t>
  </si>
  <si>
    <t>PROVOZ celkem</t>
  </si>
  <si>
    <t>REKAPITULACE investičních výdajů</t>
  </si>
  <si>
    <t>Pozemní komunikace vč. projektů</t>
  </si>
  <si>
    <t>36+37</t>
  </si>
  <si>
    <t>Bydlení a kom. služ., sběr a svoz kom. odpadu</t>
  </si>
  <si>
    <t>Vnitřní správa</t>
  </si>
  <si>
    <t>INVESTICE celkem</t>
  </si>
  <si>
    <t>REKAPITULACE příjmů a výdajů</t>
  </si>
  <si>
    <t>Příjmy běžného roku</t>
  </si>
  <si>
    <t>Zdroje z min.roku</t>
  </si>
  <si>
    <t>Čerpání úvěru</t>
  </si>
  <si>
    <t>Výdaje provozní a investiční běžného roku</t>
  </si>
  <si>
    <t>Splátka úvěru</t>
  </si>
  <si>
    <t>běžné účty</t>
  </si>
  <si>
    <t>zůstatek na běžných účtech města k 31.12.2022</t>
  </si>
  <si>
    <t>zapojeno do rozpočtu 2023</t>
  </si>
  <si>
    <t>úvěr</t>
  </si>
  <si>
    <t>vyčerpaná výše úvěru k 31.12.2022</t>
  </si>
  <si>
    <t>čerpání úvěru do rozpočtu 2023</t>
  </si>
  <si>
    <t>vyčerpaná výše úvěru k 31.12.2023</t>
  </si>
  <si>
    <t>splátka úvěru v roce 2023</t>
  </si>
  <si>
    <t>nesplacená výše úvěru k 31.12.2023</t>
  </si>
  <si>
    <t>Rozdíl</t>
  </si>
  <si>
    <t>Paragraf</t>
  </si>
  <si>
    <t>Položka</t>
  </si>
  <si>
    <t>Název</t>
  </si>
  <si>
    <t>I. ROZPOČTOVÉ PŘÍJMY CELKEM</t>
  </si>
  <si>
    <t>1.</t>
  </si>
  <si>
    <t>1111</t>
  </si>
  <si>
    <t>Daň z příjmů FO ze závislé činnosti a funkčních požitků</t>
  </si>
  <si>
    <t>Daň z příjmů FO ze závislé činnosti podle počtu zaměstnanců</t>
  </si>
  <si>
    <t>1112</t>
  </si>
  <si>
    <t>Daň z příjmů FO ze samostatné výdělečné činnosti</t>
  </si>
  <si>
    <t>1113</t>
  </si>
  <si>
    <t>Daň z příjmů FO vybíraná srážkou podle zvláštní sazby</t>
  </si>
  <si>
    <t>1121</t>
  </si>
  <si>
    <t>Daň z příjmů právnických osob</t>
  </si>
  <si>
    <t>1122</t>
  </si>
  <si>
    <t>Daň z příjmů z právnických osob za obce</t>
  </si>
  <si>
    <t>1211</t>
  </si>
  <si>
    <t>Daň z přidané hodnoty</t>
  </si>
  <si>
    <t>1334</t>
  </si>
  <si>
    <t>Odvody za odnětí zemědělské půdy</t>
  </si>
  <si>
    <t>1341</t>
  </si>
  <si>
    <t>Poplatek ze psů</t>
  </si>
  <si>
    <t>1343</t>
  </si>
  <si>
    <t>Poplatek za užívání veř. prostranství</t>
  </si>
  <si>
    <t>1344</t>
  </si>
  <si>
    <t>Poplatek ze vstupného</t>
  </si>
  <si>
    <t>1345</t>
  </si>
  <si>
    <t>Poplatek za obecní systém odpadového hospodářství</t>
  </si>
  <si>
    <t>1353</t>
  </si>
  <si>
    <t>Příjmy za zkoušky odborné způsobilosti</t>
  </si>
  <si>
    <t>1361, 1362</t>
  </si>
  <si>
    <t>Správní a soudní poplatky</t>
  </si>
  <si>
    <t>1381,1385,1382</t>
  </si>
  <si>
    <t>Odvod z výherních hracích přístrojů</t>
  </si>
  <si>
    <t>1511</t>
  </si>
  <si>
    <t>Daň z nemovitostí</t>
  </si>
  <si>
    <t>2.</t>
  </si>
  <si>
    <t>2144</t>
  </si>
  <si>
    <t>2111</t>
  </si>
  <si>
    <t>Příjmy z poskytování služeb - reklama, cyklověž</t>
  </si>
  <si>
    <t>2219</t>
  </si>
  <si>
    <t>Příjmy z parkování</t>
  </si>
  <si>
    <t>3113</t>
  </si>
  <si>
    <t>Příjmy z poskytování služeb přeúčtování plynu ZŠ Komenského</t>
  </si>
  <si>
    <t>3319</t>
  </si>
  <si>
    <t>Příjmy ze vstupného z kultur. akcí</t>
  </si>
  <si>
    <t>3349</t>
  </si>
  <si>
    <t>Příjem z Listů (inzerce)</t>
  </si>
  <si>
    <t>3632</t>
  </si>
  <si>
    <t>Příjmy z poskyt. služeb a výr.: Pohřebnictví za hroby</t>
  </si>
  <si>
    <t>3722</t>
  </si>
  <si>
    <t>Příjmy z poskyt. služeb a výr.: sběrný dvůr</t>
  </si>
  <si>
    <t>3639</t>
  </si>
  <si>
    <t>2119</t>
  </si>
  <si>
    <t>Věcná břemena</t>
  </si>
  <si>
    <t>2131</t>
  </si>
  <si>
    <t>Příjmy z pronájmu pozemků</t>
  </si>
  <si>
    <t>6310</t>
  </si>
  <si>
    <t>2141</t>
  </si>
  <si>
    <t>Příjmy z úroků</t>
  </si>
  <si>
    <t>2169</t>
  </si>
  <si>
    <t>2212</t>
  </si>
  <si>
    <t>Sankční platby - příjmy z pokut stavebních</t>
  </si>
  <si>
    <t>Sankční platby - příjmy z pokut živnostenský úřad</t>
  </si>
  <si>
    <t>2299</t>
  </si>
  <si>
    <t>Sankční platby - příjmy z pokut dopravních - radar</t>
  </si>
  <si>
    <t>2212, 2324</t>
  </si>
  <si>
    <t>Sankční platby - příjmy z pokut dopravních</t>
  </si>
  <si>
    <t>3769</t>
  </si>
  <si>
    <t>Sankční platby - příjmy z pokut životní prostředí</t>
  </si>
  <si>
    <t>5311</t>
  </si>
  <si>
    <t>Sankční platby - příjmy z pokut Městská policie</t>
  </si>
  <si>
    <t>6171</t>
  </si>
  <si>
    <t>Sankční platby - příjmy z pokut odbor vnitřních věcí</t>
  </si>
  <si>
    <t>1014</t>
  </si>
  <si>
    <t>2321</t>
  </si>
  <si>
    <t>Dary na psí útulek</t>
  </si>
  <si>
    <t>Dary na ohňostroj</t>
  </si>
  <si>
    <t>Příjmy Lysá Žije</t>
  </si>
  <si>
    <t>3725</t>
  </si>
  <si>
    <t>2324</t>
  </si>
  <si>
    <t>Příjmy z poskyt. služeb - EKO-KOM příspěvek na separ. sběr</t>
  </si>
  <si>
    <t>2111, 2132</t>
  </si>
  <si>
    <t>Příjmy z pronájmu TIC Lysá nad Labem, Konferenčního sálu</t>
  </si>
  <si>
    <t>Ostatní nedaňové příjmy - pohřebné, plakáty, pojistné události, atd.</t>
  </si>
  <si>
    <t>3.</t>
  </si>
  <si>
    <t>Příjmy z prodeje nemovitostí</t>
  </si>
  <si>
    <t>4.</t>
  </si>
  <si>
    <t>Přijaté dotace</t>
  </si>
  <si>
    <t>Dotace na volbu prezidenta ČR</t>
  </si>
  <si>
    <t>Neinv. přijaté dotace ze SR v rámci souhrn. dotač. vztahu</t>
  </si>
  <si>
    <t>Dotace na sociálně právní agendu dětí UZ 13024</t>
  </si>
  <si>
    <t>Dotace na památkovou zónu</t>
  </si>
  <si>
    <t xml:space="preserve">Dotace Hasiči </t>
  </si>
  <si>
    <t>Dotace na výkon sociální práce UZ 13015</t>
  </si>
  <si>
    <t>Dotace na rekonstrukci ul. Mírová</t>
  </si>
  <si>
    <t>Dotace na projekt Komunikace s občany a elektronizace procesů</t>
  </si>
  <si>
    <t>Převod z vedlejší hospodářské činnosti</t>
  </si>
  <si>
    <t>Převod do Sociálního fondu</t>
  </si>
  <si>
    <t>II. ROZPOČTOVÉ VÝDAJE CELKEM</t>
  </si>
  <si>
    <t>IIa. ROZPOČTOVÉ VÝDAJE - BĚŽNÉ</t>
  </si>
  <si>
    <t>1. LESNÍ HOSPODÁŘSTVÍ</t>
  </si>
  <si>
    <t>Útulek pro psy a kočky</t>
  </si>
  <si>
    <t>Pozemkové úpravy</t>
  </si>
  <si>
    <t>2. PRŮMYSL A OSTATNÍ ODVĚTVÍ HOSPODÁŘSTVÍ</t>
  </si>
  <si>
    <t>Údržba komunikací</t>
  </si>
  <si>
    <t>Čistota města – úklid komunikací</t>
  </si>
  <si>
    <t>Čistota města na svoz odpadů org. 5025 pytlový sběr</t>
  </si>
  <si>
    <t>Údržba chodníků</t>
  </si>
  <si>
    <t>Provoz parkovišť, parkoviště P+R</t>
  </si>
  <si>
    <t>Cyklověže - provoz</t>
  </si>
  <si>
    <t>2223</t>
  </si>
  <si>
    <t>Radar - provoz</t>
  </si>
  <si>
    <t>2229</t>
  </si>
  <si>
    <t>Dopravní značení</t>
  </si>
  <si>
    <t>Výdaje na dopravní obslužnost</t>
  </si>
  <si>
    <t>Celkem</t>
  </si>
  <si>
    <t>Vodní hospodářství a odvádění a čištění odpadních vod</t>
  </si>
  <si>
    <t>2310</t>
  </si>
  <si>
    <t>PO Výměna vodoměrů</t>
  </si>
  <si>
    <t>Matematický model vodovodu města</t>
  </si>
  <si>
    <t>Oprava uzávěrů a poklopů VaK na povrchu silnice</t>
  </si>
  <si>
    <t>Čištění uličních vpustí</t>
  </si>
  <si>
    <t>Připojení vod. a kanal. přípojek na ČOV</t>
  </si>
  <si>
    <t>Kompenzace občanům nepřipojeným na kanalizaci</t>
  </si>
  <si>
    <t>Podíly města na nových řadech VaK</t>
  </si>
  <si>
    <t>PO kompletní obnova ČSOV Stará Ves</t>
  </si>
  <si>
    <t>PO průběžné čištění kanalizace (min 2 km/rok)</t>
  </si>
  <si>
    <t>PO průběžná obnova technologie ČSOV</t>
  </si>
  <si>
    <t>PO Sanace kanalizace s ohledem na balastní vody</t>
  </si>
  <si>
    <t>Rezerva havárie VaK</t>
  </si>
  <si>
    <t>2333</t>
  </si>
  <si>
    <t>Čištění vodních toků a svodnic</t>
  </si>
  <si>
    <t>3. SLUŽBY PRO OBYVATELSTVO</t>
  </si>
  <si>
    <t xml:space="preserve"> </t>
  </si>
  <si>
    <t>Zařízení předškolní výchovy</t>
  </si>
  <si>
    <t>3111</t>
  </si>
  <si>
    <t>MŠ Pampeliška neinvestiční příspěvek</t>
  </si>
  <si>
    <t>MŠ Mašinka neinvestiční příspěvek</t>
  </si>
  <si>
    <t>MŠ Čtyřlístek neinvestiční příspěvek</t>
  </si>
  <si>
    <t>MŠ Dráček neinvestiční příspěvek</t>
  </si>
  <si>
    <t>Elektřina školky</t>
  </si>
  <si>
    <t xml:space="preserve">Celkem </t>
  </si>
  <si>
    <t>Základní školy</t>
  </si>
  <si>
    <t>Pojištění budov a aut školství</t>
  </si>
  <si>
    <t>ZŠ JAK neinvestiční příspěvek</t>
  </si>
  <si>
    <t>ZŠ JAK neinvestiční příspěvek - energie</t>
  </si>
  <si>
    <t>ZŠ BH neinvestiční příspěvek</t>
  </si>
  <si>
    <t>ZŠ BH neinvestiční příspěvek - energie</t>
  </si>
  <si>
    <t>ZŠ BH oprava prosakování kanalizace + fasáda</t>
  </si>
  <si>
    <t>ZŠ JAK výměna dveří</t>
  </si>
  <si>
    <t>Drobné opravy ve školkách a školách</t>
  </si>
  <si>
    <t>Elektřina školy</t>
  </si>
  <si>
    <t>První stupeň základních škol</t>
  </si>
  <si>
    <t>ZŠ TGM Litol neinvestiční příspěvek</t>
  </si>
  <si>
    <t>ZUŠ</t>
  </si>
  <si>
    <t>ZUŠ  neinvestiční příspěvek</t>
  </si>
  <si>
    <t>31+32</t>
  </si>
  <si>
    <t>Celkem školství</t>
  </si>
  <si>
    <t>Kultura</t>
  </si>
  <si>
    <t>Filmová tvorba,distribuce, kina</t>
  </si>
  <si>
    <t>Revize, drobné opravy, údržba kina</t>
  </si>
  <si>
    <t>Příspěvek na činnost kina</t>
  </si>
  <si>
    <t>Kino - leasing - projektor</t>
  </si>
  <si>
    <t>Činnosti knihovnické</t>
  </si>
  <si>
    <t>MěK neinvestiční příspěvek</t>
  </si>
  <si>
    <t>Ostatní záležitosti kultury</t>
  </si>
  <si>
    <t>Identita města</t>
  </si>
  <si>
    <t>Ostatní činnost v kultuře</t>
  </si>
  <si>
    <t>Program na podporu kultury</t>
  </si>
  <si>
    <t>Vánoční osvětlení</t>
  </si>
  <si>
    <t>Kultura propagace</t>
  </si>
  <si>
    <t>Odměna za vedení kroniky</t>
  </si>
  <si>
    <t>Program na činnost spol. organizací</t>
  </si>
  <si>
    <t>Dotisk publikací</t>
  </si>
  <si>
    <t>Kulturní akce pořádané městem</t>
  </si>
  <si>
    <t>Ohňostroj z darů</t>
  </si>
  <si>
    <t>Městské slavnosti Lysá žije</t>
  </si>
  <si>
    <t>Provoz TIC</t>
  </si>
  <si>
    <t>Zachování a obnova kulturních památek</t>
  </si>
  <si>
    <t>3322</t>
  </si>
  <si>
    <t>Účelově vázaný příspěvek na opravu varhan</t>
  </si>
  <si>
    <t>Opravy drobných památek, kapličky, křížky</t>
  </si>
  <si>
    <t>Obnova památek</t>
  </si>
  <si>
    <t>Program na opravu a údržbu vnějšího vzhledu budov v MPZ a budov, které jsou památkově chráněné v k.ú. Lysá nad Labem a Litol</t>
  </si>
  <si>
    <t>Celkem:</t>
  </si>
  <si>
    <t>Sportovní zařízení v majetku obce</t>
  </si>
  <si>
    <t>3412</t>
  </si>
  <si>
    <t>Oprava dráhy pumptrack</t>
  </si>
  <si>
    <t>Sportovní hala - provozní náklady</t>
  </si>
  <si>
    <t>Doplnění prvků na dětská hřiště</t>
  </si>
  <si>
    <t>Údržba víceúčelového hřiště - platy, sekání</t>
  </si>
  <si>
    <t>Ostatní sportovní činnost</t>
  </si>
  <si>
    <t>3419</t>
  </si>
  <si>
    <t>Program na činnost sportovních organizací</t>
  </si>
  <si>
    <t>Program na podporu sportu a volného času</t>
  </si>
  <si>
    <t>Zájmová činnost a rekreace</t>
  </si>
  <si>
    <t>Středisko volného času Lysá nad Labem, p.o. – neinvestiční příspěvek</t>
  </si>
  <si>
    <t>Ostatní zájmová činnost a rekreace</t>
  </si>
  <si>
    <t>Park Štěpánky Rohanové provoz</t>
  </si>
  <si>
    <t xml:space="preserve">Zájmová činnost seniorů </t>
  </si>
  <si>
    <t>Primární prevence školy</t>
  </si>
  <si>
    <t>Odměna pro bezpříspěvkové dárce krve</t>
  </si>
  <si>
    <t>Celkem zdravotnictví a prevence</t>
  </si>
  <si>
    <t>Bydlení, komunální služby a územní rozvoj</t>
  </si>
  <si>
    <t>Bytové hospodářství</t>
  </si>
  <si>
    <t>3612</t>
  </si>
  <si>
    <t>Průkazy energetické náročnosti budov</t>
  </si>
  <si>
    <t>Odchyt holubů a deratizace</t>
  </si>
  <si>
    <t xml:space="preserve">Veřejné osvětlení  </t>
  </si>
  <si>
    <t>3631</t>
  </si>
  <si>
    <t>Elektrická energie osvětlení</t>
  </si>
  <si>
    <t>Veřejné osvětlení - údržba</t>
  </si>
  <si>
    <t>Veřejné osvětlení - LED</t>
  </si>
  <si>
    <t>Pohřebnictví</t>
  </si>
  <si>
    <t>Hřbitovní knihy</t>
  </si>
  <si>
    <t>Údržba hřbitova</t>
  </si>
  <si>
    <t>Územní plánování</t>
  </si>
  <si>
    <t>3635</t>
  </si>
  <si>
    <t>Územně analytické podklady</t>
  </si>
  <si>
    <t>Digitální a technická mapa</t>
  </si>
  <si>
    <t>Územně plánovací dokumentace - územní plány, regulační plány</t>
  </si>
  <si>
    <t>Komunální služby a územní rozvoj</t>
  </si>
  <si>
    <t>Členský příspěvek do Mikroregionu</t>
  </si>
  <si>
    <t>Mzdy - dohody správy majetku a parkoviště</t>
  </si>
  <si>
    <t>Oprava městského mobiliáře</t>
  </si>
  <si>
    <t>Údržba majetku</t>
  </si>
  <si>
    <t>Drobné projekty</t>
  </si>
  <si>
    <t>Údržba a úklid veřejných WC</t>
  </si>
  <si>
    <t>Výdaje provozní pro Technickou skupinu</t>
  </si>
  <si>
    <t>Technické služby p.o. - neinvestiční příspěvek</t>
  </si>
  <si>
    <t>Materiál a potřeby vč. ochranných pomůcek pro potřeby města</t>
  </si>
  <si>
    <t>Pronájem profilu zadavatele</t>
  </si>
  <si>
    <t>Studie, posudky, dotace, výběrové řízení</t>
  </si>
  <si>
    <t>Deponie autovraky</t>
  </si>
  <si>
    <t>Náklady na prodej nemovitostí</t>
  </si>
  <si>
    <t>Místní energetická koncepce - energetické úspory</t>
  </si>
  <si>
    <t>Sběr a svoz komunálních odpadů</t>
  </si>
  <si>
    <t>Komunální odpady Milovice</t>
  </si>
  <si>
    <t>Kontejnery</t>
  </si>
  <si>
    <t>Separační dvůr</t>
  </si>
  <si>
    <t>Obnova bio nádob</t>
  </si>
  <si>
    <t>Tříděný sběr - svoz tříděného odpadu</t>
  </si>
  <si>
    <t>Svoz popelnic</t>
  </si>
  <si>
    <t>Nákup popelnic na komunální odpad (vč. čipů a software)</t>
  </si>
  <si>
    <t>Provoz zařízení a údržba kompostárny</t>
  </si>
  <si>
    <t>Ochrana druhů a stanovišť</t>
  </si>
  <si>
    <t>3741</t>
  </si>
  <si>
    <t>Geometrické plány</t>
  </si>
  <si>
    <t>Odborné posudky na stromy</t>
  </si>
  <si>
    <t>Náhrada škod z činnosti mysl., lesní, ryb. stráže</t>
  </si>
  <si>
    <t>odborné posudky pro ŽP</t>
  </si>
  <si>
    <t>ŽP program EVVO</t>
  </si>
  <si>
    <t>Chráněné části přírody</t>
  </si>
  <si>
    <t>Údržba parků</t>
  </si>
  <si>
    <t>Protierozní a protipožární ochrana</t>
  </si>
  <si>
    <t>Protipovodňová opatření města a ORP Lysá nad Labem</t>
  </si>
  <si>
    <t>Péče o vzhled obcí a veřejnou zeleň</t>
  </si>
  <si>
    <t>3745</t>
  </si>
  <si>
    <t>Veřejná zeleň vč. údržby zámeckých teras</t>
  </si>
  <si>
    <t>Výsadba nové zeleně</t>
  </si>
  <si>
    <t>Odborná údržba stromů</t>
  </si>
  <si>
    <t>Rozvody vody automatické závlahy</t>
  </si>
  <si>
    <t>Údržba městských lesů</t>
  </si>
  <si>
    <t>4. SOCIÁLNÍ VĚCI</t>
  </si>
  <si>
    <t>Ostatní sociální péče a pomoc rodině a manželství</t>
  </si>
  <si>
    <t>Věcné dary pro děti v institucionální péči</t>
  </si>
  <si>
    <t>Soc. pomoc osobám v hm. nouzi a obč. soc. nepřizpůs.</t>
  </si>
  <si>
    <t>4341</t>
  </si>
  <si>
    <t>Charitativní program</t>
  </si>
  <si>
    <t>Soc. pomoc nepřizpůsobivým občanům</t>
  </si>
  <si>
    <t>Příspěvek na pečovatelskou službu</t>
  </si>
  <si>
    <t>Dotace pro Semiramis</t>
  </si>
  <si>
    <t>Domácí hospic Nablízku</t>
  </si>
  <si>
    <t>Služby dětské psychologa</t>
  </si>
  <si>
    <t>Ostatní záležitosti soc. věcí a politiky zaměstnanosti</t>
  </si>
  <si>
    <t>4399</t>
  </si>
  <si>
    <t>Sociální byty Na Františku</t>
  </si>
  <si>
    <t>Projekt Senior taxi</t>
  </si>
  <si>
    <t xml:space="preserve">5. OBRANA, BEZPEČNOST </t>
  </si>
  <si>
    <t>Ceniny</t>
  </si>
  <si>
    <t>Drobný hmotný majetek</t>
  </si>
  <si>
    <t>Knihy a tisk</t>
  </si>
  <si>
    <t>Materiál</t>
  </si>
  <si>
    <t>Nákup služeb</t>
  </si>
  <si>
    <t>Oděvy</t>
  </si>
  <si>
    <t>Opravy a údržba</t>
  </si>
  <si>
    <t>Mzdové náklady</t>
  </si>
  <si>
    <t>Pohonné hmoty</t>
  </si>
  <si>
    <t>Poštovní služby</t>
  </si>
  <si>
    <t>Služby komunikací</t>
  </si>
  <si>
    <t>Služby peněžních ústavů pojištění</t>
  </si>
  <si>
    <t>Školení a vzdělávání</t>
  </si>
  <si>
    <t>Krizová opatření</t>
  </si>
  <si>
    <t>Prvotní náklady na řešení krizové situace - mimořádné události</t>
  </si>
  <si>
    <t>Požární ochrana a integrovaný záchranný systém</t>
  </si>
  <si>
    <t>5512</t>
  </si>
  <si>
    <t>El. energie</t>
  </si>
  <si>
    <t>Opravy, údržba vč. dotace</t>
  </si>
  <si>
    <t>Plyn</t>
  </si>
  <si>
    <t>Pojistné</t>
  </si>
  <si>
    <t>Služby školení a vzdělávání</t>
  </si>
  <si>
    <t>Telekomunikace</t>
  </si>
  <si>
    <t>Vodné, stočné</t>
  </si>
  <si>
    <t>Údržba a opravy hasičské zbrojnice</t>
  </si>
  <si>
    <t>Opravy a rozšíření integ. varovného rozhlasu</t>
  </si>
  <si>
    <t>Revize elektro, plyn, hromosvody, komíny</t>
  </si>
  <si>
    <t xml:space="preserve">6. VŠEOBECNÁ VEŘEJNÁ SPRÁVA </t>
  </si>
  <si>
    <t>Zastupitelstva obcí</t>
  </si>
  <si>
    <t>Zastupitelstvo obcí mzdové náklady</t>
  </si>
  <si>
    <t>Stravenkový paušál – uvolnění funkcionáři</t>
  </si>
  <si>
    <t>Věcné dary a ošatné vč. odboru kultury</t>
  </si>
  <si>
    <t>Na činnost osadního výboru Dvorce</t>
  </si>
  <si>
    <t>Na činnost osadního výboru Řehačka</t>
  </si>
  <si>
    <t>Na činnost osadního výboru Byšičky</t>
  </si>
  <si>
    <t>Volba prezidenta republiky</t>
  </si>
  <si>
    <t>Výdaje na volbu prezidenta ČR</t>
  </si>
  <si>
    <t>Cestovné</t>
  </si>
  <si>
    <t>DHDM včetně náhradního plnění</t>
  </si>
  <si>
    <t>Výdaje na Sociálně právní ochranu dětí UZ 13024, UZ 13011</t>
  </si>
  <si>
    <t>Výdaje na výkon sociální práce UZ 13015</t>
  </si>
  <si>
    <t>Elektrická energie</t>
  </si>
  <si>
    <t>Materiál vč. náhradního plnění</t>
  </si>
  <si>
    <t>Nákup a udržování HW</t>
  </si>
  <si>
    <t>Nákup kolků</t>
  </si>
  <si>
    <t>Nákup služeb informatici ORJ 110</t>
  </si>
  <si>
    <t>Nákup služeb Thermoservis</t>
  </si>
  <si>
    <t>Ochranné pomůcky</t>
  </si>
  <si>
    <t>Ostatní osobní výdaje, dohody o prac. čin.</t>
  </si>
  <si>
    <t>Pohoštění - reprefond</t>
  </si>
  <si>
    <t xml:space="preserve">Pojistné </t>
  </si>
  <si>
    <t>Programové vybavení ORJ 110</t>
  </si>
  <si>
    <t>Služby pošt</t>
  </si>
  <si>
    <t>Služby telekomunikací</t>
  </si>
  <si>
    <t>Stravenkový paušál</t>
  </si>
  <si>
    <t>Soudní poplatky</t>
  </si>
  <si>
    <t>Údržba aut</t>
  </si>
  <si>
    <t>Věcné dary a ošatné vč. kultur. odboru</t>
  </si>
  <si>
    <t>6171, 6112</t>
  </si>
  <si>
    <t>Sociální fond příspěvek</t>
  </si>
  <si>
    <t>Spolupráce s partnerskými obcemi</t>
  </si>
  <si>
    <t>Nákup služeb - znalec. posudky a překlady odbor dopravy</t>
  </si>
  <si>
    <t>Údržba budovy MěÚ zajišťuje OSM - opravy, malování, dlažby, lina</t>
  </si>
  <si>
    <t>Konferenční sál - AV technika - mobiliář</t>
  </si>
  <si>
    <t>Rozšíření webu města</t>
  </si>
  <si>
    <t>Rozšíření mobilního rozhlasu</t>
  </si>
  <si>
    <t>Komunikace s občany a elektronizace procesů</t>
  </si>
  <si>
    <t>Zvýšení kybernetické bezpečnosti města Lysá nad Labem</t>
  </si>
  <si>
    <t>Vzduchotechnika provoz</t>
  </si>
  <si>
    <t>Obecné příjmy a výdaje z bankovních operací</t>
  </si>
  <si>
    <t>Bankovní poplatky vč. závazkové odměny</t>
  </si>
  <si>
    <t xml:space="preserve">Úroky úvěr </t>
  </si>
  <si>
    <t>Ostatní finanční operace</t>
  </si>
  <si>
    <t>Daň z příjmu obce</t>
  </si>
  <si>
    <t>Finanční vypořádání</t>
  </si>
  <si>
    <t>Vratka nevyčerpaných prostředků na přípravnou fázi voleb prezidenta ČR</t>
  </si>
  <si>
    <t>IIb. ROZPOČTOVÉ VÝDAJE - KAPITÁLOVÉ (INVESTICE)</t>
  </si>
  <si>
    <t>Silnice</t>
  </si>
  <si>
    <t>Ulice Na Stržišti</t>
  </si>
  <si>
    <t>PD Brandlova revize</t>
  </si>
  <si>
    <t>Záloha oddílu - rezerva</t>
  </si>
  <si>
    <t>Obnova povrchu komunikací - Smetanova 1. etapa</t>
  </si>
  <si>
    <t>PD Za Zámkem II. etapa</t>
  </si>
  <si>
    <t>Příprava revitalizace Nového sídliště</t>
  </si>
  <si>
    <t>Ostatní záležitosti pozemních komunikací</t>
  </si>
  <si>
    <t>Cyklostezka a napojení na MK u Labe</t>
  </si>
  <si>
    <t>Za Koncem - chodník</t>
  </si>
  <si>
    <t>PD Poděbradova cyklostezka</t>
  </si>
  <si>
    <t>Mírová a ČSOV</t>
  </si>
  <si>
    <t>Komunikace ČSA</t>
  </si>
  <si>
    <t>PD Dokončení průtahu městem Jedličkova</t>
  </si>
  <si>
    <t>PD Parkoviště P+R II.</t>
  </si>
  <si>
    <t>Pitná voda a Odvádění a čištění odpadních vod</t>
  </si>
  <si>
    <t>PI rekonstrukce armaturních šachet</t>
  </si>
  <si>
    <t>PO Výměny sekčních uzavíracích armatur</t>
  </si>
  <si>
    <t>PO - Výměna čerpadla ve vrtu HV1</t>
  </si>
  <si>
    <t>Rekonstrukce a vystrojení vodojemu</t>
  </si>
  <si>
    <t>PI - geodet. zaměření vodovodu pro veř. potřebu - I. etapa</t>
  </si>
  <si>
    <t>PO obnova kanalizace ul. Dohalského</t>
  </si>
  <si>
    <t>PD řešení odvodnění budov Sídliště čp. 1434-1438</t>
  </si>
  <si>
    <t>Rekonstrukce křížení kanalizace a vodního toku vč. PD</t>
  </si>
  <si>
    <t>PD VaK v průmyslové zóně</t>
  </si>
  <si>
    <t>Mateřské školy</t>
  </si>
  <si>
    <t>PD č.p. 149 Mírová - MŠ Dráček rozšíření kapacity</t>
  </si>
  <si>
    <t>Demografická studie</t>
  </si>
  <si>
    <t>Plán rozvoje zámeckého parku</t>
  </si>
  <si>
    <t>Příspěvek fyzickým a právnickým osobám</t>
  </si>
  <si>
    <t>Sportovní zařízení ve vlastnictví obce</t>
  </si>
  <si>
    <t>Sportovní hala</t>
  </si>
  <si>
    <t>Volnočasový areál v Aleji</t>
  </si>
  <si>
    <t>Areál v Čechově ulici - studie</t>
  </si>
  <si>
    <t>Investiční program pro spolky v Lysé nad Labem</t>
  </si>
  <si>
    <t>Park Štěpánky Rohanové</t>
  </si>
  <si>
    <t>Volnočasová zóna u Labe</t>
  </si>
  <si>
    <t>Nebytové hospodářství</t>
  </si>
  <si>
    <t>Rekonstrukce sálu v ulici Masarykova č.p. 582</t>
  </si>
  <si>
    <t>Rekonstrukce veřejného osvětlení - energetické úspory</t>
  </si>
  <si>
    <t>Kolumbárium</t>
  </si>
  <si>
    <t>Rekonstrukce areálu hřbitova a smuteční síně</t>
  </si>
  <si>
    <t>Komunální služby a územní rozvoj j.n.</t>
  </si>
  <si>
    <t>Výkup nemovitostí</t>
  </si>
  <si>
    <t>Parkovací systém</t>
  </si>
  <si>
    <t>Zasíťování Hrabanova - PD a část realizace</t>
  </si>
  <si>
    <t>Obnova velkoobjemových kontejnerů</t>
  </si>
  <si>
    <t>53. Bezpečnost a veřejný pořádek</t>
  </si>
  <si>
    <t>Modernizace MKDS</t>
  </si>
  <si>
    <t>55. Požární ochrana a integrovaný záchranný systém</t>
  </si>
  <si>
    <t>Spolufinancování k dotaci na nové hasičské auto</t>
  </si>
  <si>
    <t>6. VŠEOBECNÁ VEŘEJNÁ SPRÁVA A SLUŽBY</t>
  </si>
  <si>
    <t>Modernizace elektronické úřední desky</t>
  </si>
  <si>
    <t>FortiGate - ochranu proti hrozbám na úrovni sítě</t>
  </si>
  <si>
    <t>Skenovací linka Kodak</t>
  </si>
  <si>
    <t>Licence GINIS - příspěvkové organizace</t>
  </si>
  <si>
    <t>Nákup nového služebního vozidla</t>
  </si>
  <si>
    <t>Rekonstrukce radnice</t>
  </si>
  <si>
    <t>III. REKAPITULACE PŘÍJMŮ, VÝDAJŮ A FINANCOVÁNÍ</t>
  </si>
  <si>
    <t>I. PŘÍJMY BĚŽNÉHO ROKU CELKEM</t>
  </si>
  <si>
    <t>Zdroje z minulého roku (změna prostředků na bankovních účtech)</t>
  </si>
  <si>
    <t>Čerpání úvěru (úvěr od České spořitelny, a.s. Smlouva o poskytnutí úvěru byla schválena na ZM dne 21.10.2020, Usn č. 150)</t>
  </si>
  <si>
    <t>Příjmy CELKEM</t>
  </si>
  <si>
    <t>Uhrazené splátky dlouhodobých přijatých půjčených prostředků</t>
  </si>
  <si>
    <t>Výdaje CELKEM</t>
  </si>
  <si>
    <t>ROZDÍL (PŘÍJMY + VÝDAJE)</t>
  </si>
  <si>
    <t>Příjmy</t>
  </si>
  <si>
    <t>Správní poplatky</t>
  </si>
  <si>
    <t>Dotace na lesního hospodáře a úhrada dle lesního zákona</t>
  </si>
  <si>
    <t>Úhrada nákladů na zpracování osnov dle lesního zákona</t>
  </si>
  <si>
    <t>Výdaje</t>
  </si>
  <si>
    <t>Odstranění nebezpečných odpadů (skládky), ekologické havárie</t>
  </si>
  <si>
    <t>Laboratorní rozbory pro státní správu</t>
  </si>
  <si>
    <t>Odborné posudky pro životní prostředí</t>
  </si>
  <si>
    <t>Označení památných stromů</t>
  </si>
  <si>
    <t>Životní prostředí program EVVO</t>
  </si>
  <si>
    <t>Příspěvek na stanici hendikepovaných živočichů Pátek</t>
  </si>
  <si>
    <t>Příspěvek na myslivost (léčiva, pasti)</t>
  </si>
  <si>
    <t>Náhrada škod z činnosti mysl.,lesní,ryb.stráže</t>
  </si>
  <si>
    <t>Odchyt živočichů</t>
  </si>
  <si>
    <t>Dotace pro lesní správy na lesního hospodáře</t>
  </si>
  <si>
    <t>Vedlejší hospodářská činnost</t>
  </si>
  <si>
    <t>ORG</t>
  </si>
  <si>
    <t>Tržby</t>
  </si>
  <si>
    <t>Penále byty/nebyty</t>
  </si>
  <si>
    <t>Prodej propagačního materiálu, knihy, stříbrné mince apod.</t>
  </si>
  <si>
    <t>Vyúčtování za služby z minul. let (byty)</t>
  </si>
  <si>
    <t>Příjmy z bytového fondu p. Crhová</t>
  </si>
  <si>
    <t>Nájem za kotelny Milovice a Lysá BF</t>
  </si>
  <si>
    <t>Faxování, kopírování</t>
  </si>
  <si>
    <t>Tržby z pronájmu školství a kultury</t>
  </si>
  <si>
    <t>Tržby z pronájmu vodovodních řadů</t>
  </si>
  <si>
    <t>Tržby z prodeje dříví</t>
  </si>
  <si>
    <t>Tržby z pronájmu - automat na kávu</t>
  </si>
  <si>
    <t>Tržby z pultu centrální ochrany</t>
  </si>
  <si>
    <t>Tržby z pronájmu nebytových prostor</t>
  </si>
  <si>
    <t>Tržby z pronájmu, prodeje TIC</t>
  </si>
  <si>
    <t>Tržby z pronájmu Konferenčního sálu</t>
  </si>
  <si>
    <t>ŠJ Scolarest (Primirest -zařízení školního stravování s.r.o.)</t>
  </si>
  <si>
    <t>Nezařazené ORG 0000</t>
  </si>
  <si>
    <t xml:space="preserve">CELKEM </t>
  </si>
  <si>
    <t>Provozní náklady</t>
  </si>
  <si>
    <t>Vratky přeplatků v bytech z minul. let (byty)</t>
  </si>
  <si>
    <t>Opravy v nebytových prostorách</t>
  </si>
  <si>
    <t>Náklady na správu , opravy a údržbu domu čp. 214 - Vichrova Vila</t>
  </si>
  <si>
    <t>Opravy a údržba byt. fondu Lysá n.L.</t>
  </si>
  <si>
    <t>Náklady na správu bytů p. Crhová</t>
  </si>
  <si>
    <t>Oprava a údržba byt. fondu Milovice</t>
  </si>
  <si>
    <t>Oprava kotelen bytového fondu</t>
  </si>
  <si>
    <t>Náklady na služby v nebytových prostorách</t>
  </si>
  <si>
    <t>Odvod DPH na FÚ</t>
  </si>
  <si>
    <t>ŠJ Scolarest (Primirest – zařízení školního stravování s.r.o.) - provozní náklady</t>
  </si>
  <si>
    <t>ŠJ Scolarest (Primirest – zařízení školního stravování s.r.o.) - vybavení</t>
  </si>
  <si>
    <t>Budova Privum provozní výdaje</t>
  </si>
  <si>
    <t>Budova Calypsso provozní výdaje</t>
  </si>
  <si>
    <t>Lysá n.L. byty - elektřina</t>
  </si>
  <si>
    <t>Lysá n.L. byty - služby úklid, správa domu, výtah, komíny</t>
  </si>
  <si>
    <t>Lysá n.L. byty - voda</t>
  </si>
  <si>
    <t>Lysá n.L. - byty, teplo</t>
  </si>
  <si>
    <t>Lysa-byty-služby které hradí nájemce</t>
  </si>
  <si>
    <t>STA (společná televizní anténa)</t>
  </si>
  <si>
    <t>Milovice byty - služby osvětlení</t>
  </si>
  <si>
    <t>Milovice byty - teplo</t>
  </si>
  <si>
    <t>Milovice byty - služby výtahy, úklid a správa domu</t>
  </si>
  <si>
    <t>Milovice byty - voda</t>
  </si>
  <si>
    <t>Výměna střešní krytiny + izolace pod střechou  č.p. 1722, Lysá n.L.</t>
  </si>
  <si>
    <t>Výměna olova a litiny vody a odpadů č.p. 176, 47, 1370</t>
  </si>
  <si>
    <t>GO zateplení + fasáda (jižní str. štít) č.p. 294</t>
  </si>
  <si>
    <t>Oprava el. Rozvaděče č.p. 294, 1102,1729</t>
  </si>
  <si>
    <t>Oprava střechy č.p. 550</t>
  </si>
  <si>
    <t>Příspěvek SVJ na opravu střechy Calypsso</t>
  </si>
  <si>
    <t>Obnova kotelen Milovice</t>
  </si>
  <si>
    <t>Obnova kotelen Lysá</t>
  </si>
  <si>
    <t>CELKEM provoz</t>
  </si>
  <si>
    <t>Rekapitulace</t>
  </si>
  <si>
    <t>Stav na účtu k 1.1.</t>
  </si>
  <si>
    <t>Tržby z hospodářské činnosti</t>
  </si>
  <si>
    <t>Náklady hospodářské činnosti</t>
  </si>
  <si>
    <t>Převod do příjmů rozpočtu města</t>
  </si>
  <si>
    <t>Sociální fond</t>
  </si>
  <si>
    <t>zůstatek k 31.12.2022</t>
  </si>
  <si>
    <t>příděl r. 2023</t>
  </si>
  <si>
    <t>příjmy celkem</t>
  </si>
  <si>
    <t>výdaje celkem</t>
  </si>
  <si>
    <t>Rezervní fond</t>
  </si>
  <si>
    <t>výdaje</t>
  </si>
  <si>
    <t>Fond rozvoje bydlení</t>
  </si>
  <si>
    <t>nesplacené půjčky</t>
  </si>
  <si>
    <t>výdaje dle schválené obecně závazné vyhlášky č. 1 ze dne 31.3.1999</t>
  </si>
  <si>
    <t>Sociální investiční program</t>
  </si>
  <si>
    <t>výdaje dle schváleného statutu</t>
  </si>
  <si>
    <t>Návrh rozpočtu na rok 2016 ve srovnání s rozpočtem 2015 7.RO</t>
  </si>
  <si>
    <t>Rozpočet</t>
  </si>
  <si>
    <t>Návrh</t>
  </si>
  <si>
    <t>7.RO 2015</t>
  </si>
  <si>
    <t>v tis.Kč</t>
  </si>
  <si>
    <t>r.2016-2015</t>
  </si>
  <si>
    <t>I. ROZPOČTOVÉ PŘÍJMY
CELKEM</t>
  </si>
  <si>
    <t>Daň z příjmů FO ze záv. činnosti a funkčních požitků</t>
  </si>
  <si>
    <t>Daň z příjmů FO ze sam. výdělečné činnosti</t>
  </si>
  <si>
    <t>Daň z příjmů FO z kapitálových výnosů</t>
  </si>
  <si>
    <t xml:space="preserve">Daň z příjmů právnických osob </t>
  </si>
  <si>
    <t>Daň z příjmu z právnických osob za obce</t>
  </si>
  <si>
    <t>Poplatek za odstraňování komunálního odpadu</t>
  </si>
  <si>
    <t>automaty</t>
  </si>
  <si>
    <t>Odvod z loterií a podobných her</t>
  </si>
  <si>
    <t>vodoprávní úřad</t>
  </si>
  <si>
    <t>rybářské lístky</t>
  </si>
  <si>
    <t>Osmi</t>
  </si>
  <si>
    <t>matrika</t>
  </si>
  <si>
    <t>stavební úřad</t>
  </si>
  <si>
    <t>živnosti</t>
  </si>
  <si>
    <t>pasy a občanky</t>
  </si>
  <si>
    <t xml:space="preserve">Dary na ohňostroj </t>
  </si>
  <si>
    <t>evidence obyvatel</t>
  </si>
  <si>
    <t>dopravní</t>
  </si>
  <si>
    <t>Příjmy z poskytování služeb parkování</t>
  </si>
  <si>
    <t>Příjmy z poskytování služeb parkování na náměstí</t>
  </si>
  <si>
    <t>Příjmy z poskytování služeb - reklama</t>
  </si>
  <si>
    <t>Věcná břemena z VHČ</t>
  </si>
  <si>
    <t>Příjmy z poskyt.služeb - EKO-KOM příspěvek na separ.sběr</t>
  </si>
  <si>
    <t>Ostatní nedaňové příjmy - pohřebné,plakáty,pojistné události</t>
  </si>
  <si>
    <t>Splátky půjček z fondu modernizace</t>
  </si>
  <si>
    <t>Příjmy z prodeje majetku (např. Hrabanov)</t>
  </si>
  <si>
    <t>Dotace na sociálně právní agendu dětí</t>
  </si>
  <si>
    <t>Transfer od obcí Ostrá,Stratov,Jiřice - hasiči</t>
  </si>
  <si>
    <t>II. ROZPOČTOVÉ VÝDAJE
CELKEM</t>
  </si>
  <si>
    <t>ROZPOČTOVÉ VÝDAJE - BĚŽNÉ</t>
  </si>
  <si>
    <t>Daň z převodu nemovitostí</t>
  </si>
  <si>
    <t>Pozemkové úpravy (vyřezání náletů,zříz.náhr.studny)</t>
  </si>
  <si>
    <t>Pozemní komunikace</t>
  </si>
  <si>
    <t xml:space="preserve">Údržba chodníků </t>
  </si>
  <si>
    <t>Radar - podíl společnosti Czech Radar</t>
  </si>
  <si>
    <t>Připojení vod. a kanal.přípojek na ČOV</t>
  </si>
  <si>
    <t xml:space="preserve">Rezerva havárie + kanal.řad </t>
  </si>
  <si>
    <t>Kompenzace občanům nepřipojených na kanalizaci</t>
  </si>
  <si>
    <t>MŠ Pampeliška 1001 vč.topení</t>
  </si>
  <si>
    <t>MŠ Mašinka 1002 vč. topení</t>
  </si>
  <si>
    <t>MŠ Čtyřlístek 1005 vč.topení</t>
  </si>
  <si>
    <t>MŠ Dráček včetně topení</t>
  </si>
  <si>
    <t>MŠ Mašinka nábytek pro zaměstnance sklad</t>
  </si>
  <si>
    <t>MŠ Čtyřlístek hrací prvky na školní zahradu</t>
  </si>
  <si>
    <t>MŠ Dráček koberec do II.třídy</t>
  </si>
  <si>
    <t>ZŠ Komenského 1007</t>
  </si>
  <si>
    <t>ZŠ Komenského - Thermoservis</t>
  </si>
  <si>
    <t xml:space="preserve">ZŠ Hrozného 1008 </t>
  </si>
  <si>
    <t>ZŠ Hrozného - Thermoservis</t>
  </si>
  <si>
    <t>Pojištění budov a auta školství</t>
  </si>
  <si>
    <t>ZŠ Hrozného čp.1318 oprava šaten</t>
  </si>
  <si>
    <t>ZŠ Hrozného čp.12 výmalba po rekonstrukci vody a odpadů</t>
  </si>
  <si>
    <t>ZŠ Komenského výměna lina a nábytek 4 učebny B</t>
  </si>
  <si>
    <t>ZŠ Kom. obnova zastaralého PC 13 ks,notebooky pro děti</t>
  </si>
  <si>
    <t>ZŠ Hrozného nábytek do tříd a školní družiny</t>
  </si>
  <si>
    <t>Drobné opravy ve školách a školkách</t>
  </si>
  <si>
    <t>ZŠ TGM Litol</t>
  </si>
  <si>
    <t>ZŠ TGM Litol Thermoservis</t>
  </si>
  <si>
    <t>ZUŠ  provoz</t>
  </si>
  <si>
    <t>ZUŠ nákup 2 ks pianina</t>
  </si>
  <si>
    <t>ZUŠ - Thermoservis</t>
  </si>
  <si>
    <t>Střední odborné školy</t>
  </si>
  <si>
    <t>Obchodní akademie – údržba</t>
  </si>
  <si>
    <t>Ostatní zařízení související s výchovou</t>
  </si>
  <si>
    <t>ŠD Litol 1015</t>
  </si>
  <si>
    <t>ŠD Komenského 1011</t>
  </si>
  <si>
    <t>ŠD Hrozného</t>
  </si>
  <si>
    <t>ŠJ MŠ Dráček</t>
  </si>
  <si>
    <t>ŠJ MŠ Čtyřlístek</t>
  </si>
  <si>
    <t>ŠJ Scolarest</t>
  </si>
  <si>
    <t>ŠJ Scolarest židle velká jídelna</t>
  </si>
  <si>
    <t>Revize,drobné opravy,údržba kin</t>
  </si>
  <si>
    <t>Neinvestiční příspěvek Městská knihovna</t>
  </si>
  <si>
    <t>Neinvestiční příspěvek MěK - pronájem</t>
  </si>
  <si>
    <t>Program na činnost společenských organizací</t>
  </si>
  <si>
    <t>Propagační materiál</t>
  </si>
  <si>
    <t>Koncerty a jiné akce pořádané městem</t>
  </si>
  <si>
    <t>Opravy drobných památek,kapličky,křížky</t>
  </si>
  <si>
    <t>Ost.záležitosti sděl.prostředků LISTY</t>
  </si>
  <si>
    <t>Údržba sportovního areálu,dětských hřišť,platy správců</t>
  </si>
  <si>
    <t>Program na údržbu a provoz</t>
  </si>
  <si>
    <t>Příspěvek na činnost Taekoo St.Lysá</t>
  </si>
  <si>
    <t>Zájmová činnost seniorů</t>
  </si>
  <si>
    <t>Služby exekutora,soudní poplatky</t>
  </si>
  <si>
    <t>Byty Milovice regulace topení čp.550 a 551</t>
  </si>
  <si>
    <t>Údržba hřbitova 2520</t>
  </si>
  <si>
    <t>Nátěr zvoničky</t>
  </si>
  <si>
    <t>Expertízy a posudky pro stavební úřad</t>
  </si>
  <si>
    <t>Územní studie</t>
  </si>
  <si>
    <t>Stavební úřad výdaje spojené s nutnou údržbou cizího majetku</t>
  </si>
  <si>
    <t xml:space="preserve">Služby právníka </t>
  </si>
  <si>
    <t>Údržba WC a úklid firma Yabok</t>
  </si>
  <si>
    <t>Údržba vstupní části podchodu</t>
  </si>
  <si>
    <t>Výdaje spojené s VŘ a vydáním ÚR,SP a IZ</t>
  </si>
  <si>
    <t>Ostatní dohody z odboru OSMI</t>
  </si>
  <si>
    <t>Příprava žádostí a projektů pro čerpání dotací z EU</t>
  </si>
  <si>
    <t>Svoz popelnic 2519</t>
  </si>
  <si>
    <t>Kontejnery org.2000</t>
  </si>
  <si>
    <t>Separační dvůr org.2001</t>
  </si>
  <si>
    <t>Separační dvůr oprava živice po havárii vody</t>
  </si>
  <si>
    <t>Tříděný sběr org.2002</t>
  </si>
  <si>
    <t>Provoz zařízení a údržba kompostárny zař.malého rozsahu</t>
  </si>
  <si>
    <t>Geometrické plány org.2006</t>
  </si>
  <si>
    <t>Odborné posudky org.2007</t>
  </si>
  <si>
    <t>Údržba zámeckého parku - smlouva</t>
  </si>
  <si>
    <t>Veřejná zeleň 2012</t>
  </si>
  <si>
    <t>Mrštník II.etapa</t>
  </si>
  <si>
    <t>Příspěvek na myslivost léčiva pasti</t>
  </si>
  <si>
    <t>Výdaje státní správy školení pěstounů</t>
  </si>
  <si>
    <t>Sociální pomoc občanům nepřizpůsobivým</t>
  </si>
  <si>
    <t>Ostatní sociální péče a pomoc</t>
  </si>
  <si>
    <t>Charitativní program org.č.1065</t>
  </si>
  <si>
    <t>Příspěvek na pečovatelskou službu Poděbrady</t>
  </si>
  <si>
    <t xml:space="preserve">  </t>
  </si>
  <si>
    <t xml:space="preserve">Drobný hmotný majetek </t>
  </si>
  <si>
    <t>Platy zaměstnanců</t>
  </si>
  <si>
    <t>Povinné zdravotní pojistění</t>
  </si>
  <si>
    <t>Povinné sociální pojištění</t>
  </si>
  <si>
    <t>Služby MěP pro Benátky n.J. org.731</t>
  </si>
  <si>
    <t>vodné,stočné</t>
  </si>
  <si>
    <t>plyn</t>
  </si>
  <si>
    <t>el.energie</t>
  </si>
  <si>
    <t xml:space="preserve">Opravy údržba </t>
  </si>
  <si>
    <t>Leasing auta</t>
  </si>
  <si>
    <t>Povjinné pojistné na zdravotní pojištění</t>
  </si>
  <si>
    <t>Povinné pojistné na sociální pojištění</t>
  </si>
  <si>
    <t>Drobný hmotný majetek vč.náhradního plnění</t>
  </si>
  <si>
    <t>Drobný hmotný majetek – informatici org.1035</t>
  </si>
  <si>
    <t>Materiál informatici ogr.1035</t>
  </si>
  <si>
    <t>Vodné stočné</t>
  </si>
  <si>
    <t>El.energie</t>
  </si>
  <si>
    <t>Pojistné a bankovní poplatky</t>
  </si>
  <si>
    <t>Nákup služeb tel.vysílání,inzerce,aktualizace</t>
  </si>
  <si>
    <t>Nákup služeb informatici org.1035</t>
  </si>
  <si>
    <t>Údržba budovy MěÚ zajišťuje OSMi  opravy malování dlažby lina</t>
  </si>
  <si>
    <t>Opravy a údržba kopírek,servis HW org.1035</t>
  </si>
  <si>
    <t>Programové vybavení ogr.1035</t>
  </si>
  <si>
    <t>Pohoštění - RF</t>
  </si>
  <si>
    <t xml:space="preserve">Povinné pojistné zdravot.pojištění </t>
  </si>
  <si>
    <t xml:space="preserve">Povinné pojistné soc.pojištění </t>
  </si>
  <si>
    <t>Náhrady mezd v době nemoci</t>
  </si>
  <si>
    <t>Odvody za neplnění povinnosti zaměst</t>
  </si>
  <si>
    <t>Ostat.osobní výdaje dohody o prac.č.</t>
  </si>
  <si>
    <t>Výdaje na sociálně právní ochranu dětí</t>
  </si>
  <si>
    <t>Věcné dary a ošatné vč.kultur.odboru</t>
  </si>
  <si>
    <t>Povinné pojistné zdravotní</t>
  </si>
  <si>
    <t>Povinné pojistné sociální</t>
  </si>
  <si>
    <t>Daň z převodu nemovitostí za majetek města</t>
  </si>
  <si>
    <t>ROZPOČTOVÉ VÝDAJE - KAPITÁLOVÉ (INVESTICE)</t>
  </si>
  <si>
    <t>Příprava projektů a dalších</t>
  </si>
  <si>
    <t>Komunikace na sídlišti-panelka/K Borku dle dotace</t>
  </si>
  <si>
    <t>Rekonstrukce chodníku Dvořákova</t>
  </si>
  <si>
    <t>Výstavba chodníku Sídliště podél garáží</t>
  </si>
  <si>
    <t>Komunikace U Vodárny ze sdružených prostř.</t>
  </si>
  <si>
    <t>231+232</t>
  </si>
  <si>
    <t>Cenomanský vrt ve zvodní prameniště</t>
  </si>
  <si>
    <t>Kanalizace vodovod Byšičky</t>
  </si>
  <si>
    <t>Kanalizace v ulici Za Pávem</t>
  </si>
  <si>
    <t>Kanalizace Za Zámkem vč.PD</t>
  </si>
  <si>
    <t>Rekonstrukce čerpancí stanice Litol</t>
  </si>
  <si>
    <t>PD vodní plocha Mršník-  sloup ČEZ vč. Přeložení</t>
  </si>
  <si>
    <t>MŠ Mašinka zateplení západní části</t>
  </si>
  <si>
    <t>MŠ Čtyřlístek výměna oplocení mezi MŠ a Areálem</t>
  </si>
  <si>
    <t>MŠ Čtyřlístek rekonstrukce eletro 1.patro</t>
  </si>
  <si>
    <t>MŠ Dráček doplnění počtu WC a výměna baterií</t>
  </si>
  <si>
    <t>ZŠ Hrozného čp.1318 PD rekonstrukce VaK rozvodů topení</t>
  </si>
  <si>
    <t>ZŠ Hrozného čp.12 rekonstrukce podlah a obložení chodeb</t>
  </si>
  <si>
    <t>ZŠ Komenského PD na rekonstrukci suterénu v pav.E</t>
  </si>
  <si>
    <t>ZŠ Komenského výměna světel v tělocvičně</t>
  </si>
  <si>
    <t>ZŠ Komenského rekonstrukce dívčích WC pav.D</t>
  </si>
  <si>
    <t>ZŠ Komenského rekonstrukce rozvodů kotelny TUV</t>
  </si>
  <si>
    <t>ZŠ Komenského rekonstrukce podlah ve 3 třídách</t>
  </si>
  <si>
    <t>ZŠ Kom. Školní jídelna rekonstrukce topení</t>
  </si>
  <si>
    <t>Kultura a tělovýchova</t>
  </si>
  <si>
    <t>Zámecký park černá vrata rekonstrukce</t>
  </si>
  <si>
    <t>Bydlení a komunální služby,věřejné osvětlení</t>
  </si>
  <si>
    <t>Územní plán - změna</t>
  </si>
  <si>
    <t>Půjčky z fondu modernizace</t>
  </si>
  <si>
    <t>Přesun MěP do Privumu</t>
  </si>
  <si>
    <t>Doplnění veřejného osvětlení</t>
  </si>
  <si>
    <t>Rekonstrukce balkónů v Milovicích I.etapa</t>
  </si>
  <si>
    <t xml:space="preserve">Fasáda a zateplení čp.47  a 1370 </t>
  </si>
  <si>
    <t>Rekonstrukce střechy čp.620</t>
  </si>
  <si>
    <t>Výkup pozemků cyklostezky,obchvat</t>
  </si>
  <si>
    <t>5. OBRANA, BEZPEČNOST A PRÁVNÍ OCHRANA</t>
  </si>
  <si>
    <t>Městská policie</t>
  </si>
  <si>
    <t>Přívěsný vozík za Ford Tranzit pro SDH Byšičky</t>
  </si>
  <si>
    <t>Budova MěÚ rekonstrukce vchodového přístřešku</t>
  </si>
  <si>
    <t>Přístroje server povýšení stávajícího org.1035</t>
  </si>
  <si>
    <t>PŘÍJMY BĚŽNÉHO ROKU CELKEM</t>
  </si>
  <si>
    <t>Zdroje z minulého roku 2015</t>
  </si>
  <si>
    <t>VÝDAJE BĚŽNÉHO ROKU CELKEM</t>
  </si>
  <si>
    <t xml:space="preserve">Převod do zvl.účtu Fondu rezerv </t>
  </si>
  <si>
    <t>Výsledek hospodaření (-schodek/+přebytek)</t>
  </si>
  <si>
    <t>Zapojení Fondu rezerv na úhradu dopravní obslužnosti</t>
  </si>
  <si>
    <t>Převod do Fondu rezerv</t>
  </si>
  <si>
    <t>Financování  (+ při schodku / - při přebytku rozpočtu)</t>
  </si>
  <si>
    <t>Změna stavu krátk.prostředků na bankovních účtech (+snížení/-zvýšení)- zapojení fin.prostředků z hospodaření min.let do rozpočtu</t>
  </si>
  <si>
    <t>Položka 5169 – vnitřní správa</t>
  </si>
  <si>
    <t>smluvně:</t>
  </si>
  <si>
    <t>tel. vysílání – Manola video</t>
  </si>
  <si>
    <t>300.000,- Kč</t>
  </si>
  <si>
    <t>(25.000  x 12)</t>
  </si>
  <si>
    <t>svoz TDO – úřad</t>
  </si>
  <si>
    <t xml:space="preserve">  24.036,- Kč</t>
  </si>
  <si>
    <t>(2.003 x 12)</t>
  </si>
  <si>
    <t>dálkový přístup KÚ Nymburk</t>
  </si>
  <si>
    <t xml:space="preserve">   8.600,- Kč  </t>
  </si>
  <si>
    <t>(2.150 x 4)</t>
  </si>
  <si>
    <t>členský příspěvek – Svaz města a obcí</t>
  </si>
  <si>
    <t xml:space="preserve">  21.000,- Kč</t>
  </si>
  <si>
    <t>poplatky radia a televize</t>
  </si>
  <si>
    <t xml:space="preserve">    8.000,- Kč</t>
  </si>
  <si>
    <t>stravné</t>
  </si>
  <si>
    <t>344.000,- Kč  (252 dnů x 91 prac.</t>
  </si>
  <si>
    <t>x 15,- Kč/oběd)</t>
  </si>
  <si>
    <t xml:space="preserve">audit hospodaření </t>
  </si>
  <si>
    <t xml:space="preserve">  39.000,- Kč</t>
  </si>
  <si>
    <t>revize el. zařízení</t>
  </si>
  <si>
    <t xml:space="preserve">  26.000,- Kč</t>
  </si>
  <si>
    <t>Softlink, s. r. o., monitoring dat (energie)</t>
  </si>
  <si>
    <t xml:space="preserve">  14.520,- Kč  (1.210 x 12)</t>
  </si>
  <si>
    <t>Redfire – BOZP</t>
  </si>
  <si>
    <t xml:space="preserve">  22.992,- Kč  (5.748 x 4)</t>
  </si>
  <si>
    <t>servis rohože</t>
  </si>
  <si>
    <t xml:space="preserve">  11.418,- Kč (2.854,30 x 4)</t>
  </si>
  <si>
    <t>818.866,- Kč</t>
  </si>
  <si>
    <t>mytí vozidel, znalecké posudky pro dopravu, výroba razítek,</t>
  </si>
  <si>
    <t>tiskopisů, vizitek, tisk složenek, parkovné, praní záclon, závěsů,</t>
  </si>
  <si>
    <t>čištění koberců, parkovné, znalecké posudky na movité</t>
  </si>
  <si>
    <t xml:space="preserve">věci, členské příspěvky ve sdruženích </t>
  </si>
  <si>
    <t>180.000,- Kč</t>
  </si>
  <si>
    <t xml:space="preserve">        1.000.000,- Kč</t>
  </si>
  <si>
    <t>Letos navíc bylo z této položky zaplaceno  za zřízení facebooku 45 tis. Kč, za výběr zprostředkovatele pojišťovny 30 tis. Kč</t>
  </si>
  <si>
    <t>Šťastná I.</t>
  </si>
  <si>
    <t>rozpis položek rozpočtu odboru IT</t>
  </si>
  <si>
    <t>Agenda</t>
  </si>
  <si>
    <t>Firma</t>
  </si>
  <si>
    <t>WUCR</t>
  </si>
  <si>
    <t xml:space="preserve">Gordic </t>
  </si>
  <si>
    <t>Kniha došlých faktur</t>
  </si>
  <si>
    <t>Gordic</t>
  </si>
  <si>
    <t>Komunikace s bankou</t>
  </si>
  <si>
    <t>Kniha odeslaných faktur</t>
  </si>
  <si>
    <t>DDP+ PSI + Popelnice</t>
  </si>
  <si>
    <t>Evidence Majetku</t>
  </si>
  <si>
    <t>Elektronické podání PED</t>
  </si>
  <si>
    <t>Pokladna</t>
  </si>
  <si>
    <t>ROB</t>
  </si>
  <si>
    <t>Ostatní služby - upgrade na verzi SQL</t>
  </si>
  <si>
    <t>Mzdová agenda + Personalistika</t>
  </si>
  <si>
    <t>Datacentrum Praha</t>
  </si>
  <si>
    <t>Portál úředníka - KS, kalendáře  podpora</t>
  </si>
  <si>
    <t>Autocont</t>
  </si>
  <si>
    <t>Správa informačního systému a GIS</t>
  </si>
  <si>
    <t>p.M.Eliška</t>
  </si>
  <si>
    <t xml:space="preserve">EVI - Evidence odpadů </t>
  </si>
  <si>
    <t>INISOFT Liberec</t>
  </si>
  <si>
    <t>ESPI - Evidence správních řízení odbor ŽP</t>
  </si>
  <si>
    <t>Stavební úřad</t>
  </si>
  <si>
    <t>VITA Software</t>
  </si>
  <si>
    <t>Vodoprávní úřad</t>
  </si>
  <si>
    <t>Silniční úřad</t>
  </si>
  <si>
    <t>Přestupky</t>
  </si>
  <si>
    <t xml:space="preserve">Propoj T-Mapy GIS </t>
  </si>
  <si>
    <t>Propoj T-Mapy EED</t>
  </si>
  <si>
    <t xml:space="preserve">Evidence sociálních agend </t>
  </si>
  <si>
    <t>YAMACO Software</t>
  </si>
  <si>
    <t>Evidence myslivost</t>
  </si>
  <si>
    <t>Evidence rybářských a mysliveckých průkazů</t>
  </si>
  <si>
    <t>DS-SSL-PDS</t>
  </si>
  <si>
    <t>Ústav pro hospod.úpravu lesů</t>
  </si>
  <si>
    <t>LHK SSL</t>
  </si>
  <si>
    <t>Foresta SG od Mze</t>
  </si>
  <si>
    <t>HELETAX</t>
  </si>
  <si>
    <t>Topol Pro</t>
  </si>
  <si>
    <t>Arcview-ESRI editační verze na 2017</t>
  </si>
  <si>
    <t>ARCDATA</t>
  </si>
  <si>
    <t>T-MapServer roční technická podpora</t>
  </si>
  <si>
    <t>T-Mapy</t>
  </si>
  <si>
    <t>T-MapServer rozvoj</t>
  </si>
  <si>
    <t>rozvoj Webu města -placené moduly</t>
  </si>
  <si>
    <t>Internet</t>
  </si>
  <si>
    <t>LysaFree</t>
  </si>
  <si>
    <t>správa domény</t>
  </si>
  <si>
    <t>ZONER software Brno</t>
  </si>
  <si>
    <t>Vidimace a legalizace</t>
  </si>
  <si>
    <t>TRIADA</t>
  </si>
  <si>
    <t>Matrika</t>
  </si>
  <si>
    <t>Správce pošta</t>
  </si>
  <si>
    <t>TomSystem</t>
  </si>
  <si>
    <t>dokumentace ISVS</t>
  </si>
  <si>
    <t>ADVICE</t>
  </si>
  <si>
    <t>Audit Pro - přepočítat licence</t>
  </si>
  <si>
    <t>truconneXion</t>
  </si>
  <si>
    <t>Codexis</t>
  </si>
  <si>
    <t>Atlas Consulting</t>
  </si>
  <si>
    <t>placeno Mikroregionem</t>
  </si>
  <si>
    <t>602 - časová razítka</t>
  </si>
  <si>
    <t>SW602</t>
  </si>
  <si>
    <t>NOD 32 - licence do 10/2017</t>
  </si>
  <si>
    <t>ESET</t>
  </si>
  <si>
    <t>správa TC</t>
  </si>
  <si>
    <t>správa VIÚ</t>
  </si>
  <si>
    <t>servisní a systémová podpora - rozšíření TC</t>
  </si>
  <si>
    <t>Basic Support/Subscription for VMware</t>
  </si>
  <si>
    <t>Maintenance prepaid for Veeam</t>
  </si>
  <si>
    <t>BackupExec 2010 SERVER INITIAL BASIC</t>
  </si>
  <si>
    <t>Nintex Workflow 2010 Workgroup</t>
  </si>
  <si>
    <t>Symatec</t>
  </si>
  <si>
    <t>Obnova licencí MS VDA</t>
  </si>
  <si>
    <t>EOS</t>
  </si>
  <si>
    <t>Marbes Consulting</t>
  </si>
  <si>
    <t>XZR vrstva</t>
  </si>
  <si>
    <t>Certifikáty QCA,VCA, SSL</t>
  </si>
  <si>
    <t>Česká pošta,Alpiro</t>
  </si>
  <si>
    <t>ČSN čtení a tisk pro SÚ</t>
  </si>
  <si>
    <t>Ústav pro normalizaci</t>
  </si>
  <si>
    <t>Ostatní služby</t>
  </si>
  <si>
    <t>C E L K E M</t>
  </si>
  <si>
    <t>upraveno na 1 100 000, tyto položky jsou až na malé vyjímky vázány na smlouvy</t>
  </si>
  <si>
    <t>náhradní díly VT</t>
  </si>
  <si>
    <t xml:space="preserve">tonery, inkousty         </t>
  </si>
  <si>
    <t xml:space="preserve">upraveno na 150 000, položka byla proti roku zvýšena z důvodu převodu kopírek+tonerů z odboru VV </t>
  </si>
  <si>
    <t>tiskárna 8</t>
  </si>
  <si>
    <t>monitory 10 ks</t>
  </si>
  <si>
    <t>notebook 2</t>
  </si>
  <si>
    <t>PC 4</t>
  </si>
  <si>
    <t>Opravy a udržování servis HW</t>
  </si>
  <si>
    <t>opravy kopírek</t>
  </si>
  <si>
    <t xml:space="preserve">MS OFFICE </t>
  </si>
  <si>
    <t>SW do 60 tis.</t>
  </si>
  <si>
    <t>Rozšíření EOS</t>
  </si>
  <si>
    <t>SQL server 2014 + WinSVR 2014</t>
  </si>
  <si>
    <t>SW nad 60 tis.</t>
  </si>
  <si>
    <t>server/povýšení stávajícího serveru</t>
  </si>
  <si>
    <t xml:space="preserve">projekt Rozvody elektro pro PC a struktorovaný kabelový rozvod </t>
  </si>
  <si>
    <t>HW nad 60 tis.</t>
  </si>
  <si>
    <t>Návrh rozpočtu 2016</t>
  </si>
  <si>
    <t>Městská knihovna</t>
  </si>
  <si>
    <t>účet - specifikace</t>
  </si>
  <si>
    <t>rozpočet</t>
  </si>
  <si>
    <t>501 - spotřeba materiálu</t>
  </si>
  <si>
    <t xml:space="preserve">z toho : </t>
  </si>
  <si>
    <t>všeobecný materiál</t>
  </si>
  <si>
    <t>DHIM</t>
  </si>
  <si>
    <t>knihy,časopisy</t>
  </si>
  <si>
    <t>spotřební materiál kopírka</t>
  </si>
  <si>
    <t>DVD</t>
  </si>
  <si>
    <t>502 - spotřeba energie</t>
  </si>
  <si>
    <t>504 - nákup zboží IC</t>
  </si>
  <si>
    <t>511 - opravy a udržování</t>
  </si>
  <si>
    <t>512 - cestovné</t>
  </si>
  <si>
    <t>513 - reprezentace</t>
  </si>
  <si>
    <t>518 - ostatní služby</t>
  </si>
  <si>
    <t>nájem MěÚ</t>
  </si>
  <si>
    <t>telefonní poplatky</t>
  </si>
  <si>
    <t>Správa PC sítě</t>
  </si>
  <si>
    <t>poštovné</t>
  </si>
  <si>
    <t>pojištění</t>
  </si>
  <si>
    <t>účetnictví</t>
  </si>
  <si>
    <t>taneční</t>
  </si>
  <si>
    <t>kulturní akce</t>
  </si>
  <si>
    <t>různé</t>
  </si>
  <si>
    <t>VEMA,aktual.software,BOZP</t>
  </si>
  <si>
    <t>521 - mzdové náklady</t>
  </si>
  <si>
    <t>platy</t>
  </si>
  <si>
    <t>OPPP - dohody</t>
  </si>
  <si>
    <t>524 - zákonné soc.poj.</t>
  </si>
  <si>
    <t>528 - jiné ostatní náklady</t>
  </si>
  <si>
    <t>nemocenská</t>
  </si>
  <si>
    <t>527 - zákonné soc.nákl.</t>
  </si>
  <si>
    <t>FKSP+stravenky</t>
  </si>
  <si>
    <t>549 - jiné ost.náklady</t>
  </si>
  <si>
    <t>bankovní poplatky</t>
  </si>
  <si>
    <t>551 - odpisy</t>
  </si>
  <si>
    <t>celkem náklady</t>
  </si>
  <si>
    <t>602 - tržby z prodeje služeb</t>
  </si>
  <si>
    <t>644 - úroky</t>
  </si>
  <si>
    <t>648 - zúčtování fondů</t>
  </si>
  <si>
    <t>649 - jiné ostatní výnosy</t>
  </si>
  <si>
    <t>691 - příspěvky a dotace</t>
  </si>
  <si>
    <t>celkem výnosy</t>
  </si>
  <si>
    <t>hospodářský výsledek</t>
  </si>
  <si>
    <t>Pro rok 2016 navrhujeme provozní dotaci ve výši 2 790 000,- Kč .</t>
  </si>
  <si>
    <t>V rozpočtu nejsou nárokovány náklady na tisk městského zpravodaje Listy.</t>
  </si>
  <si>
    <t>V položce kulturních akcí jsou nárokovány pouze náklady na tradiční Vánoční a Velikonoční koncert.</t>
  </si>
  <si>
    <t xml:space="preserve">Nárůst v mzdových nákladů je způsoben platovými postupy 2 zaměstnanců v průběhu roku 2016 </t>
  </si>
  <si>
    <t>a jiným zařazením nového zaměstnance (zástup za MD).</t>
  </si>
  <si>
    <t>Sociální investiční fond</t>
  </si>
  <si>
    <t>v roce 2013</t>
  </si>
  <si>
    <t>405 tis.Kč</t>
  </si>
  <si>
    <t xml:space="preserve"> úhrada schodolezu 20 tis.Kč</t>
  </si>
  <si>
    <t>v roce 2014</t>
  </si>
  <si>
    <t>410 tis.Kč</t>
  </si>
  <si>
    <t>tj. 385 tis.Kč a 410 tis.Kč použito na výtah Vichrova vila</t>
  </si>
  <si>
    <t>v roce 2015</t>
  </si>
  <si>
    <t>450 tis.Kč</t>
  </si>
  <si>
    <t>půjčeno 319 tis.Kč na projekt standardizace opožděná dotace</t>
  </si>
  <si>
    <t>vráceno v listopadu. 30 tis.Kč převod použití na sociální pohřby.</t>
  </si>
  <si>
    <t>zbývá 420 tis.Kč</t>
  </si>
  <si>
    <t xml:space="preserve">použití navrženo na plošinu v čp.1032 </t>
  </si>
  <si>
    <t>Projetková dokumentace</t>
  </si>
  <si>
    <t>Objednáno a vysoutěženo</t>
  </si>
  <si>
    <t>Kanalizace Dvorce</t>
  </si>
  <si>
    <t>Zateplení ZUŠ</t>
  </si>
  <si>
    <t>Komunikace K Borku a Sídliště</t>
  </si>
  <si>
    <t>Hasičárna</t>
  </si>
  <si>
    <t>Revitalizace ohradní a zámecké zdi</t>
  </si>
  <si>
    <t>Statické zajištění zámecké zdi a vstup na hřiště</t>
  </si>
  <si>
    <t>Dendrologický posudek Na Vysoké mezi</t>
  </si>
  <si>
    <t>Bude soutěženo a objednáno</t>
  </si>
  <si>
    <t>studie odvedení dešťových vod Lysá n.L.</t>
  </si>
  <si>
    <t>vodovod zokruhování lokalita U Nové hospody</t>
  </si>
  <si>
    <t>chodník parkoviště lokalita U Nové hospody</t>
  </si>
  <si>
    <t>elektro a vodovodní přípojka ke kavárně k terasám</t>
  </si>
  <si>
    <t>výstavba sportovní haly</t>
  </si>
  <si>
    <t>cyklostezka Lysá n.L. sv.Václav</t>
  </si>
  <si>
    <t>INVESTIČNÍ AKCE OMI</t>
  </si>
  <si>
    <t>KOMENTÁŘ</t>
  </si>
  <si>
    <t>PD U Nové hospody</t>
  </si>
  <si>
    <t>studie k diskusi, 2018 zadání PD</t>
  </si>
  <si>
    <t>Komunikace 28.října</t>
  </si>
  <si>
    <t>realizace pozdim 2018 v koordinaci s přeložkou ČEZ</t>
  </si>
  <si>
    <t>Komunikace U Vodárny</t>
  </si>
  <si>
    <t>stavba jaro 2018, 600t. Z částky depozit od občanů</t>
  </si>
  <si>
    <t>Komunikace V Zátiší</t>
  </si>
  <si>
    <t>předpoklad realizace podzim 2018</t>
  </si>
  <si>
    <t>Komunikace Za Zámkem</t>
  </si>
  <si>
    <t>smlouva o smlouvě budoucí kupní s městem na pozemek pod komunikací</t>
  </si>
  <si>
    <t xml:space="preserve">PD Husova náměstí </t>
  </si>
  <si>
    <t>admin, vložení částky na PD po ukončení JŘBÚ</t>
  </si>
  <si>
    <t>Chodníky Stržiště</t>
  </si>
  <si>
    <t>PD+admin</t>
  </si>
  <si>
    <t>Komunikace Ve Višňovce</t>
  </si>
  <si>
    <t>Chodníky Mírová</t>
  </si>
  <si>
    <t>PD Komunikace Na Vysoké mezi</t>
  </si>
  <si>
    <t>studie 2017, předpoklad zadání PD 2018 dle diskuse</t>
  </si>
  <si>
    <t>PD chodník podél domů v Husově ulici</t>
  </si>
  <si>
    <t>Poděbradova cyklostezka</t>
  </si>
  <si>
    <t>Chodníky Družstevní</t>
  </si>
  <si>
    <t>Chodníky u komunikace ČSA</t>
  </si>
  <si>
    <t>admin</t>
  </si>
  <si>
    <t>PD Průmyslová</t>
  </si>
  <si>
    <t>koordinace s PD obchvat</t>
  </si>
  <si>
    <t>PD pěší a cyklodoprava přes Labe</t>
  </si>
  <si>
    <t>PD zadáno, 2018 projekt</t>
  </si>
  <si>
    <t>PD cyklo podél Labe</t>
  </si>
  <si>
    <t>2018 projekt - aktualizace akce, která měla SP</t>
  </si>
  <si>
    <t xml:space="preserve">PD komunikace Brandlova vč. reko VaK </t>
  </si>
  <si>
    <t>zadání PD dle studie z r. 2017, realizace 2019.</t>
  </si>
  <si>
    <t>Parkoviště P+R</t>
  </si>
  <si>
    <t>výkup pozemků+admin, předpoklad dotace 90%, vylacení peněz z dotace předpoklad 2018</t>
  </si>
  <si>
    <t>Bezpečnost a bezbarierovost na komunikacích</t>
  </si>
  <si>
    <t xml:space="preserve">retardéry ŽŠ JAK,chodník průjezd Palackého,křižovatka pod hřbitovem </t>
  </si>
  <si>
    <t>Napojení vrtu HV3</t>
  </si>
  <si>
    <t>nutná realizace 2018 - získána dotace cca 3MIL</t>
  </si>
  <si>
    <t>PD Vrt Kovona</t>
  </si>
  <si>
    <t>PD, předpoklad získání dotačních prostředků</t>
  </si>
  <si>
    <t>PD rekonstrukce a vystrojení vodojemu</t>
  </si>
  <si>
    <t>PD+admin,předpoklad získání dotačních prostředků</t>
  </si>
  <si>
    <t>Křižovatka nadjezd Litol VaK</t>
  </si>
  <si>
    <t>PD úprava, akce OMI (koordinace s nadjezdem)</t>
  </si>
  <si>
    <t>VaK Mírová</t>
  </si>
  <si>
    <t>VaK ČSA</t>
  </si>
  <si>
    <t>VaK Ve Višňovce</t>
  </si>
  <si>
    <t>Rámcový návrh odvodnění města</t>
  </si>
  <si>
    <t>PD se má předat na konci listopadu</t>
  </si>
  <si>
    <t>PD VaK Ke třem chalupám</t>
  </si>
  <si>
    <t>spadá pod akci Byšičky, realizace 2018</t>
  </si>
  <si>
    <t>nutná realizace 2018 - získána dotace cca 8,5MIL, vylacení peněz z dotace předpoklad 2018</t>
  </si>
  <si>
    <t>nutná realizace 2018 - získána dotace cca 6 MIL, vylacení peněz z dotace předpoklad 2018</t>
  </si>
  <si>
    <t>alternativní řešení - čističky/jednání k  věci, VaK cena 5,5M</t>
  </si>
  <si>
    <t>Kanalizace Za Zámkem realizace</t>
  </si>
  <si>
    <t>Rezerva na akce VaK</t>
  </si>
  <si>
    <t>TDI, drobná navýšení dle výsledků VZMR, studie, administrátoři nad rámec, technická a konzultační činnost, činnosti spojené s investiční činností.</t>
  </si>
  <si>
    <t>PD a realizace MŠ Drážky</t>
  </si>
  <si>
    <t>předpoklad realizace 2018, hledání dotačních možností</t>
  </si>
  <si>
    <t>MŠ Mašinka rekonstrukce hosp.budovy na třídy vč.PD a přístup.cesty</t>
  </si>
  <si>
    <t>realizace 2018, realizace v případě, že se nalezne náhradní prostor pro dětskou lékařku.</t>
  </si>
  <si>
    <t>Spojovací chodba MŠ Mašinka venkovní zastřešení</t>
  </si>
  <si>
    <t>realizace 2018</t>
  </si>
  <si>
    <t>ZŠ TGM tělocvična vč. demolice</t>
  </si>
  <si>
    <t>PD+admin, předpoklad realizace 2018/19, hledání dotačních možností</t>
  </si>
  <si>
    <t>ZUŠ rekonstrukce</t>
  </si>
  <si>
    <t>PD úprava + admin, realizace 2018, dotační prostředky nedohlédány v ekonomický výhodnosti</t>
  </si>
  <si>
    <t>ZŠ Komenského dostavba pav.C navýšení kapacity vč.šaten</t>
  </si>
  <si>
    <t>realizace 2018, aktuálně připravovaný projektý záměr do dotačního řízení , dotace možné do výše 70%</t>
  </si>
  <si>
    <t>ZŠ Komenského PD rekonstrukce pav. E</t>
  </si>
  <si>
    <t>dle studie zpracovávané v součaný okamžik zadána PD na rekonstrukci - v rozsahu dle diskuse</t>
  </si>
  <si>
    <t>Kino vzduchotechnika</t>
  </si>
  <si>
    <t>předpoklad realizace 2018, akce u dotačního řízení, možnost získání dotace 55%-70%, vylacení peněz z dotace předpoklad 2018</t>
  </si>
  <si>
    <t>Zámecké terasy další etapa</t>
  </si>
  <si>
    <t>realizace oprav a nedodělků z roku 2016</t>
  </si>
  <si>
    <t>PD Sportovní hala</t>
  </si>
  <si>
    <t>zadání PD 2018, hledání dotačních možností</t>
  </si>
  <si>
    <t>Dům čp.13</t>
  </si>
  <si>
    <t>2018 dokončení projektu</t>
  </si>
  <si>
    <t>Zateplení čp.29 v ČSA bývalé Privum</t>
  </si>
  <si>
    <t>předpoklad realizace 2018 - akce u dotačního řízení, možnost získání dotace 55%-70%, vylacení peněz z dotace předpoklad 2018</t>
  </si>
  <si>
    <t>Čp.253 Na Františku realizace</t>
  </si>
  <si>
    <t>nutná realizace 2018 -akce na dotační řízení, předpoklad dotace až 70%,vylacení peněz z dotace předpoklad 2018</t>
  </si>
  <si>
    <t>Doplnění veřejného osvětlení Dvorce</t>
  </si>
  <si>
    <t>PD a zasíťování Hrabanova</t>
  </si>
  <si>
    <t>předpoklad realizace 2018/19</t>
  </si>
  <si>
    <t xml:space="preserve">Oprava hasičské zbrojnice </t>
  </si>
  <si>
    <t>nutná realizace 2018 , akce na dotační řízení, předpoklad dotace až 70%</t>
  </si>
  <si>
    <t>Oprava ohradní zdi další etapa</t>
  </si>
  <si>
    <t>dotace 1.576.000, vylacení peněz z dotace předpoklad 2018</t>
  </si>
  <si>
    <t>Zámecký park oprava cest</t>
  </si>
  <si>
    <t>Revitalizace části zámeckého parku poz.4/1</t>
  </si>
  <si>
    <t>Pozn. TISKNĚTE NA ŠÍŘKU!!</t>
  </si>
  <si>
    <t>Filmová tvorba, distribuce, kina a shromažďování audiovizuál.archiválií</t>
  </si>
  <si>
    <t>Klimatizace do promítací místnosti kina</t>
  </si>
  <si>
    <t>Radnice kamenné prvky</t>
  </si>
  <si>
    <t>Technické služby p.o. - investiční příspěvek</t>
  </si>
  <si>
    <t>PD ZŠ TGM - energ. náročnost, tělocvična, školní hřiště</t>
  </si>
  <si>
    <t>Revitalizace bytových domů Lysá nad Labem</t>
  </si>
  <si>
    <t>Revitalizace bytových domů Milovice</t>
  </si>
  <si>
    <t>Služby exekutora, soudní poplatky, právní poradenství</t>
  </si>
  <si>
    <t>Dotace OP JAK MŠ Čtyřlístek</t>
  </si>
  <si>
    <t>Dotace OP JAK Mašinka</t>
  </si>
  <si>
    <t>Dotace OP JAK Pampeliška</t>
  </si>
  <si>
    <t>Dotace OP JAK ZUŠ</t>
  </si>
  <si>
    <t>Dotace průtoková Městská knihovna</t>
  </si>
  <si>
    <t>MŠ Čtyřlístek OP JAK</t>
  </si>
  <si>
    <t>MŠ Mašinka OP JAK</t>
  </si>
  <si>
    <t>ZUŠ OP JAK</t>
  </si>
  <si>
    <t>Městská knihovna - průtoková dotace</t>
  </si>
  <si>
    <t>Rekonstrukce přivaděče vody - Sidliště</t>
  </si>
  <si>
    <t xml:space="preserve">PD Sportoviště Litol </t>
  </si>
  <si>
    <t>Mokřad Žabák - studie proveditelnosti</t>
  </si>
  <si>
    <t>ZŠ JAK - energ. náročnost, pavilon E</t>
  </si>
  <si>
    <t>MŠ Pampeliška OP JAK</t>
  </si>
  <si>
    <t>Penále DPPO</t>
  </si>
  <si>
    <t>Dotace Místní energetická koncepce města Lysá n.L.</t>
  </si>
  <si>
    <t>Transfery od obcí - Stratov, Jiřice, Ostrá, Vykáň, Kounice</t>
  </si>
  <si>
    <t>Změna územního plánu</t>
  </si>
  <si>
    <t>Převod z soc.investičního fondu</t>
  </si>
  <si>
    <t>Škrétova ulice</t>
  </si>
  <si>
    <t>Vratka průtokových dotací MŠ Čtyřlístek a Městská knihovna</t>
  </si>
  <si>
    <t>Smluvní pokuta - investiční akce</t>
  </si>
  <si>
    <t>Vratka průtokových a poskytnutých dotací</t>
  </si>
  <si>
    <t>Vybudování parkovacích míst na pozemku města</t>
  </si>
  <si>
    <t>9. RO</t>
  </si>
  <si>
    <t>Průtoková dotace MŠ Čtyřlístek - Obědy do škol</t>
  </si>
  <si>
    <t>Průtoková dotace ZŠ TGM Litol - Obědy do škol</t>
  </si>
  <si>
    <t>Závěrečný účet města Lysá nad Labem za rok 2023</t>
  </si>
  <si>
    <t>Rozpočet schválen ZM dne 14.12.2022</t>
  </si>
  <si>
    <t>Skutečnost</t>
  </si>
  <si>
    <t>Skuteč. - 9.RO</t>
  </si>
  <si>
    <t>%</t>
  </si>
  <si>
    <t>plnění</t>
  </si>
  <si>
    <t>Údaje v tis. Kč</t>
  </si>
  <si>
    <t>Skut. - RO</t>
  </si>
  <si>
    <t>PO - PD obnova oddělovacích komor OK 1,2,5</t>
  </si>
  <si>
    <t>Investiční dotace pro Měk</t>
  </si>
  <si>
    <t>Jedličkův dům čp. 13 realizace</t>
  </si>
  <si>
    <t>ZŮSTATEK za běžných účtech k 31.12.2023</t>
  </si>
  <si>
    <t>zhodnocení fondů na spořicím (běžném) účtu</t>
  </si>
  <si>
    <t>REKAPITULACE příjmů</t>
  </si>
  <si>
    <t>Zůstatek k 31. 12. 2023</t>
  </si>
  <si>
    <t>zůstatek k 31.12.2023</t>
  </si>
  <si>
    <t>převod na běžný účet města - zrušení fondu dle usn.č. 141 ze  dne 6.12.2023</t>
  </si>
  <si>
    <t>převod na spořicí účet - zhodnocení finančních prostředků</t>
  </si>
  <si>
    <t>výdaje dle schválené směrnice č. 4/2022 Pravidla tvorby a používání Sociálního fondu</t>
  </si>
  <si>
    <t>Převod na spořicí účet</t>
  </si>
  <si>
    <t>Dotace pro SDH na nové hasičské auto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</si>
</sst>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m/yyyy"/>
    <numFmt numFmtId="167" formatCode="0.0"/>
  </numFmts>
  <fonts count="45" x14ac:knownFonts="1">
    <font>
      <sz val="10"/>
      <color rgb="FF000000"/>
      <name val="Times New Roman"/>
      <charset val="204"/>
    </font>
    <font>
      <sz val="10"/>
      <color rgb="FF000000"/>
      <name val="Times New Roman"/>
      <family val="1"/>
      <charset val="238"/>
    </font>
    <font>
      <sz val="11"/>
      <color rgb="FF000000"/>
      <name val="Calibri"/>
      <family val="2"/>
      <charset val="238"/>
    </font>
    <font>
      <b/>
      <sz val="18"/>
      <color rgb="FF000000"/>
      <name val="Calibri"/>
      <family val="2"/>
      <charset val="238"/>
    </font>
    <font>
      <b/>
      <sz val="14"/>
      <color rgb="FF000000"/>
      <name val="Calibri"/>
      <family val="2"/>
      <charset val="238"/>
    </font>
    <font>
      <sz val="14"/>
      <color rgb="FF000000"/>
      <name val="Calibri"/>
      <family val="2"/>
      <charset val="238"/>
    </font>
    <font>
      <sz val="10"/>
      <color rgb="FF000000"/>
      <name val="Calibri"/>
      <family val="2"/>
      <charset val="238"/>
    </font>
    <font>
      <b/>
      <sz val="11"/>
      <name val="Calibri"/>
      <family val="2"/>
      <charset val="238"/>
    </font>
    <font>
      <b/>
      <sz val="11"/>
      <color rgb="FF000000"/>
      <name val="Calibri"/>
      <family val="2"/>
      <charset val="238"/>
    </font>
    <font>
      <sz val="11"/>
      <name val="Times New Roman"/>
      <family val="1"/>
      <charset val="238"/>
    </font>
    <font>
      <sz val="11"/>
      <name val="Calibri"/>
      <family val="2"/>
      <charset val="238"/>
    </font>
    <font>
      <sz val="11"/>
      <color rgb="FF808080"/>
      <name val="Calibri"/>
      <family val="2"/>
      <charset val="238"/>
    </font>
    <font>
      <sz val="11"/>
      <color rgb="FFFF0000"/>
      <name val="Calibri"/>
      <family val="2"/>
      <charset val="238"/>
    </font>
    <font>
      <b/>
      <sz val="12"/>
      <name val="Calibri"/>
      <family val="2"/>
      <charset val="238"/>
    </font>
    <font>
      <b/>
      <sz val="11"/>
      <color rgb="FFFF0000"/>
      <name val="Calibri"/>
      <family val="2"/>
      <charset val="238"/>
    </font>
    <font>
      <b/>
      <sz val="11"/>
      <name val="Times New Roman"/>
      <family val="1"/>
      <charset val="238"/>
    </font>
    <font>
      <b/>
      <sz val="12"/>
      <color rgb="FF000000"/>
      <name val="Calibri"/>
      <family val="2"/>
      <charset val="238"/>
    </font>
    <font>
      <sz val="9"/>
      <color rgb="FF000000"/>
      <name val="Tahoma"/>
      <family val="2"/>
      <charset val="238"/>
    </font>
    <font>
      <sz val="10"/>
      <name val="Calibri"/>
      <family val="2"/>
      <charset val="238"/>
    </font>
    <font>
      <sz val="11"/>
      <color rgb="FFFF1744"/>
      <name val="Calibri"/>
      <family val="2"/>
      <charset val="238"/>
    </font>
    <font>
      <sz val="8"/>
      <color rgb="FF000000"/>
      <name val="Tahoma"/>
      <family val="2"/>
      <charset val="238"/>
    </font>
    <font>
      <b/>
      <u/>
      <sz val="12"/>
      <color rgb="FF000000"/>
      <name val="Times New Roman"/>
      <family val="1"/>
      <charset val="238"/>
    </font>
    <font>
      <sz val="12"/>
      <color rgb="FF000000"/>
      <name val="Times New Roman"/>
      <family val="1"/>
      <charset val="238"/>
    </font>
    <font>
      <u/>
      <sz val="12"/>
      <color rgb="FF000000"/>
      <name val="Times New Roman"/>
      <family val="1"/>
      <charset val="238"/>
    </font>
    <font>
      <b/>
      <sz val="10"/>
      <name val="Arial"/>
      <family val="2"/>
      <charset val="238"/>
    </font>
    <font>
      <sz val="10"/>
      <name val="Arial"/>
      <family val="2"/>
      <charset val="238"/>
    </font>
    <font>
      <sz val="10"/>
      <color rgb="FFFF0000"/>
      <name val="Arial"/>
      <family val="2"/>
      <charset val="238"/>
    </font>
    <font>
      <sz val="10"/>
      <color rgb="FF0000FF"/>
      <name val="Arial"/>
      <family val="2"/>
      <charset val="238"/>
    </font>
    <font>
      <sz val="8"/>
      <name val="Arial"/>
      <family val="2"/>
      <charset val="238"/>
    </font>
    <font>
      <b/>
      <sz val="12"/>
      <color rgb="FF000000"/>
      <name val="Times New Roman"/>
      <family val="1"/>
      <charset val="238"/>
    </font>
    <font>
      <b/>
      <sz val="10"/>
      <color rgb="FF000000"/>
      <name val="Times New Roman"/>
      <family val="1"/>
      <charset val="238"/>
    </font>
    <font>
      <sz val="14"/>
      <color rgb="FF000000"/>
      <name val="Times New Roman"/>
      <family val="1"/>
      <charset val="238"/>
    </font>
    <font>
      <b/>
      <sz val="18"/>
      <name val="Calibri"/>
      <family val="2"/>
      <charset val="238"/>
    </font>
    <font>
      <b/>
      <sz val="14"/>
      <name val="Calibri"/>
      <family val="2"/>
      <charset val="238"/>
    </font>
    <font>
      <sz val="14"/>
      <name val="Calibri"/>
      <family val="2"/>
      <charset val="238"/>
    </font>
    <font>
      <b/>
      <sz val="10"/>
      <name val="Calibri"/>
      <family val="2"/>
      <charset val="238"/>
    </font>
    <font>
      <b/>
      <sz val="16"/>
      <name val="Calibri"/>
      <family val="2"/>
      <charset val="238"/>
    </font>
    <font>
      <b/>
      <sz val="11"/>
      <name val="Calibri"/>
      <family val="2"/>
      <charset val="238"/>
      <scheme val="minor"/>
    </font>
    <font>
      <sz val="11"/>
      <name val="Calibri"/>
      <family val="2"/>
      <charset val="238"/>
      <scheme val="minor"/>
    </font>
    <font>
      <b/>
      <sz val="10"/>
      <name val="Calibri"/>
      <family val="2"/>
      <charset val="238"/>
      <scheme val="minor"/>
    </font>
    <font>
      <sz val="10"/>
      <name val="Calibri"/>
      <family val="2"/>
      <charset val="238"/>
      <scheme val="minor"/>
    </font>
    <font>
      <sz val="11"/>
      <color rgb="FF000000"/>
      <name val="Calibri"/>
      <family val="2"/>
      <charset val="238"/>
      <scheme val="minor"/>
    </font>
    <font>
      <b/>
      <sz val="11"/>
      <color rgb="FF000000"/>
      <name val="Calibri"/>
      <family val="2"/>
      <charset val="238"/>
      <scheme val="minor"/>
    </font>
    <font>
      <b/>
      <sz val="13"/>
      <name val="Calibri"/>
      <family val="2"/>
      <charset val="238"/>
    </font>
    <font>
      <b/>
      <sz val="11"/>
      <color rgb="FFFF1744"/>
      <name val="Calibri"/>
      <family val="2"/>
      <charset val="238"/>
    </font>
  </fonts>
  <fills count="27">
    <fill>
      <patternFill patternType="none"/>
    </fill>
    <fill>
      <patternFill patternType="gray125"/>
    </fill>
    <fill>
      <patternFill patternType="solid">
        <fgColor rgb="FFFFFFFF"/>
        <bgColor rgb="FFCCFFFF"/>
      </patternFill>
    </fill>
    <fill>
      <patternFill patternType="solid">
        <fgColor rgb="FFE6B9B8"/>
        <bgColor rgb="FFC0C0C0"/>
      </patternFill>
    </fill>
    <fill>
      <patternFill patternType="solid">
        <fgColor rgb="FFFFFF00"/>
        <bgColor rgb="FFFFFF00"/>
      </patternFill>
    </fill>
    <fill>
      <patternFill patternType="solid">
        <fgColor rgb="FFC0C0C0"/>
        <bgColor rgb="FFBFBFBF"/>
      </patternFill>
    </fill>
    <fill>
      <patternFill patternType="solid">
        <fgColor rgb="FFBFBFBF"/>
        <bgColor rgb="FFC0C0C0"/>
      </patternFill>
    </fill>
    <fill>
      <patternFill patternType="solid">
        <fgColor rgb="FF92D050"/>
        <bgColor rgb="FF99CC00"/>
      </patternFill>
    </fill>
    <fill>
      <patternFill patternType="solid">
        <fgColor rgb="FFCCCCFF"/>
        <bgColor rgb="FFD9D9D9"/>
      </patternFill>
    </fill>
    <fill>
      <patternFill patternType="solid">
        <fgColor rgb="FFFF8080"/>
        <bgColor rgb="FFD99694"/>
      </patternFill>
    </fill>
    <fill>
      <patternFill patternType="solid">
        <fgColor rgb="FFA6A6A6"/>
        <bgColor rgb="FFBFBFBF"/>
      </patternFill>
    </fill>
    <fill>
      <patternFill patternType="solid">
        <fgColor rgb="FFFCD5B5"/>
        <bgColor rgb="FFD9D9D9"/>
      </patternFill>
    </fill>
    <fill>
      <patternFill patternType="solid">
        <fgColor rgb="FF00B0F0"/>
        <bgColor rgb="FF008080"/>
      </patternFill>
    </fill>
    <fill>
      <patternFill patternType="solid">
        <fgColor rgb="FFD99694"/>
        <bgColor rgb="FFFF8080"/>
      </patternFill>
    </fill>
    <fill>
      <patternFill patternType="solid">
        <fgColor rgb="FFC3D69B"/>
        <bgColor rgb="FFC0C0C0"/>
      </patternFill>
    </fill>
    <fill>
      <patternFill patternType="solid">
        <fgColor rgb="FF99CC00"/>
        <bgColor rgb="FF92D050"/>
      </patternFill>
    </fill>
    <fill>
      <patternFill patternType="solid">
        <fgColor rgb="FF339966"/>
        <bgColor rgb="FF00B050"/>
      </patternFill>
    </fill>
    <fill>
      <patternFill patternType="solid">
        <fgColor rgb="FFFF99CC"/>
        <bgColor rgb="FFD99694"/>
      </patternFill>
    </fill>
    <fill>
      <patternFill patternType="solid">
        <fgColor rgb="FFD9D9D9"/>
        <bgColor rgb="FFCCCCFF"/>
      </patternFill>
    </fill>
    <fill>
      <patternFill patternType="solid">
        <fgColor rgb="FF00B050"/>
        <bgColor rgb="FF339966"/>
      </patternFill>
    </fill>
    <fill>
      <patternFill patternType="solid">
        <fgColor rgb="FF92D050"/>
        <bgColor rgb="FFFFFF00"/>
      </patternFill>
    </fill>
    <fill>
      <patternFill patternType="solid">
        <fgColor theme="0" tint="-0.249977111117893"/>
        <bgColor rgb="FFD9D9D9"/>
      </patternFill>
    </fill>
    <fill>
      <patternFill patternType="solid">
        <fgColor theme="9" tint="0.59999389629810485"/>
        <bgColor rgb="FFCCFFFF"/>
      </patternFill>
    </fill>
    <fill>
      <patternFill patternType="solid">
        <fgColor theme="9"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2" tint="-9.9978637043366805E-2"/>
        <bgColor indexed="64"/>
      </patternFill>
    </fill>
  </fills>
  <borders count="50">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529">
    <xf numFmtId="0" fontId="0" fillId="0" borderId="0" xfId="0"/>
    <xf numFmtId="0" fontId="2" fillId="2" borderId="31" xfId="0" applyFont="1" applyFill="1" applyBorder="1" applyAlignment="1">
      <alignment horizontal="left" vertical="top" wrapText="1"/>
    </xf>
    <xf numFmtId="0" fontId="4" fillId="2" borderId="0" xfId="0" applyFont="1" applyFill="1" applyAlignment="1">
      <alignment horizontal="left" vertical="center"/>
    </xf>
    <xf numFmtId="0" fontId="2" fillId="2" borderId="0" xfId="0" applyFont="1" applyFill="1" applyAlignment="1">
      <alignment horizontal="left" vertical="top"/>
    </xf>
    <xf numFmtId="3" fontId="2" fillId="2" borderId="0" xfId="0" applyNumberFormat="1" applyFont="1" applyFill="1" applyAlignment="1">
      <alignment horizontal="left" vertical="top"/>
    </xf>
    <xf numFmtId="0" fontId="3"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vertical="top"/>
    </xf>
    <xf numFmtId="0" fontId="6" fillId="2" borderId="0" xfId="0" applyFont="1" applyFill="1" applyAlignment="1">
      <alignment horizontal="left"/>
    </xf>
    <xf numFmtId="0" fontId="2" fillId="2" borderId="1" xfId="0" applyFont="1" applyFill="1" applyBorder="1" applyAlignment="1">
      <alignment horizontal="left" vertical="top" wrapText="1"/>
    </xf>
    <xf numFmtId="0" fontId="2" fillId="2" borderId="2" xfId="0" applyFont="1" applyFill="1" applyBorder="1" applyAlignment="1">
      <alignment horizontal="left" vertical="center" wrapText="1"/>
    </xf>
    <xf numFmtId="0" fontId="7" fillId="0" borderId="3" xfId="0" applyFont="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2" xfId="0" applyFont="1" applyFill="1" applyBorder="1" applyAlignment="1">
      <alignment horizontal="center" vertical="center"/>
    </xf>
    <xf numFmtId="0" fontId="8" fillId="2" borderId="4" xfId="0" applyFont="1" applyFill="1" applyBorder="1" applyAlignment="1">
      <alignment horizontal="left" vertical="top" wrapText="1"/>
    </xf>
    <xf numFmtId="3" fontId="2" fillId="2" borderId="6" xfId="0" applyNumberFormat="1" applyFont="1" applyFill="1" applyBorder="1" applyAlignment="1">
      <alignment horizontal="right" wrapText="1"/>
    </xf>
    <xf numFmtId="0" fontId="2" fillId="2" borderId="7" xfId="0"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right" vertical="top" wrapText="1"/>
    </xf>
    <xf numFmtId="0" fontId="2" fillId="2" borderId="9" xfId="0" applyFont="1" applyFill="1" applyBorder="1" applyAlignment="1">
      <alignment horizontal="left" vertical="top" wrapText="1"/>
    </xf>
    <xf numFmtId="3" fontId="2" fillId="2" borderId="10" xfId="0" applyNumberFormat="1" applyFont="1" applyFill="1" applyBorder="1" applyAlignment="1">
      <alignment horizontal="right" vertical="top" wrapText="1"/>
    </xf>
    <xf numFmtId="164" fontId="2" fillId="0" borderId="7" xfId="0" applyNumberFormat="1" applyFont="1" applyBorder="1" applyAlignment="1">
      <alignment horizontal="left" vertical="top" wrapText="1"/>
    </xf>
    <xf numFmtId="0" fontId="2" fillId="2" borderId="11" xfId="0" applyFont="1" applyFill="1" applyBorder="1" applyAlignment="1">
      <alignment horizontal="left" vertical="top" wrapText="1"/>
    </xf>
    <xf numFmtId="3" fontId="2" fillId="2" borderId="7" xfId="0" applyNumberFormat="1" applyFont="1" applyFill="1" applyBorder="1" applyAlignment="1">
      <alignment horizontal="right" vertical="top" wrapText="1"/>
    </xf>
    <xf numFmtId="0" fontId="2" fillId="2" borderId="12" xfId="0" applyFont="1" applyFill="1" applyBorder="1" applyAlignment="1">
      <alignment horizontal="left" vertical="top" wrapText="1"/>
    </xf>
    <xf numFmtId="164" fontId="8" fillId="2" borderId="13" xfId="0" applyNumberFormat="1" applyFont="1" applyFill="1" applyBorder="1" applyAlignment="1">
      <alignment horizontal="left" vertical="top" wrapText="1"/>
    </xf>
    <xf numFmtId="3" fontId="8" fillId="2" borderId="13" xfId="0" applyNumberFormat="1" applyFont="1" applyFill="1" applyBorder="1" applyAlignment="1">
      <alignment horizontal="right" vertical="top" wrapText="1"/>
    </xf>
    <xf numFmtId="0" fontId="2" fillId="2" borderId="14" xfId="0" applyFont="1" applyFill="1" applyBorder="1" applyAlignment="1">
      <alignment horizontal="left" vertical="top" wrapText="1"/>
    </xf>
    <xf numFmtId="164" fontId="2" fillId="2" borderId="15" xfId="0" applyNumberFormat="1" applyFont="1" applyFill="1" applyBorder="1" applyAlignment="1">
      <alignment horizontal="left" vertical="top" wrapText="1"/>
    </xf>
    <xf numFmtId="3" fontId="2" fillId="2" borderId="16" xfId="0" applyNumberFormat="1" applyFont="1" applyFill="1" applyBorder="1" applyAlignment="1">
      <alignment horizontal="right" vertical="top" wrapText="1"/>
    </xf>
    <xf numFmtId="0" fontId="8" fillId="2" borderId="17" xfId="0" applyFont="1" applyFill="1" applyBorder="1" applyAlignment="1">
      <alignment horizontal="left" vertical="top" wrapText="1"/>
    </xf>
    <xf numFmtId="3" fontId="2" fillId="2" borderId="18" xfId="0" applyNumberFormat="1" applyFont="1" applyFill="1" applyBorder="1" applyAlignment="1">
      <alignment horizontal="right" vertical="top" wrapText="1"/>
    </xf>
    <xf numFmtId="164" fontId="2" fillId="2" borderId="9" xfId="0" applyNumberFormat="1" applyFont="1" applyFill="1" applyBorder="1" applyAlignment="1">
      <alignment horizontal="left" vertical="top" wrapText="1"/>
    </xf>
    <xf numFmtId="164" fontId="2" fillId="2" borderId="19" xfId="0" applyNumberFormat="1" applyFont="1" applyFill="1" applyBorder="1" applyAlignment="1">
      <alignment horizontal="left" vertical="top" wrapText="1"/>
    </xf>
    <xf numFmtId="164" fontId="8" fillId="2" borderId="12" xfId="0" applyNumberFormat="1" applyFont="1" applyFill="1" applyBorder="1" applyAlignment="1">
      <alignment horizontal="left" vertical="top" wrapText="1"/>
    </xf>
    <xf numFmtId="3" fontId="8" fillId="2" borderId="20" xfId="0" applyNumberFormat="1" applyFont="1" applyFill="1" applyBorder="1" applyAlignment="1">
      <alignment horizontal="right" vertical="top" wrapText="1"/>
    </xf>
    <xf numFmtId="164" fontId="2" fillId="2" borderId="14" xfId="0" applyNumberFormat="1" applyFont="1" applyFill="1" applyBorder="1" applyAlignment="1">
      <alignment horizontal="left" vertical="top" wrapText="1"/>
    </xf>
    <xf numFmtId="164" fontId="8" fillId="2" borderId="17" xfId="0" applyNumberFormat="1" applyFont="1" applyFill="1" applyBorder="1" applyAlignment="1">
      <alignment horizontal="left" vertical="top" wrapText="1"/>
    </xf>
    <xf numFmtId="164" fontId="2" fillId="2" borderId="17" xfId="0" applyNumberFormat="1" applyFont="1" applyFill="1" applyBorder="1" applyAlignment="1">
      <alignment horizontal="left" vertical="top" wrapText="1"/>
    </xf>
    <xf numFmtId="0" fontId="2" fillId="2" borderId="0" xfId="0" applyFont="1" applyFill="1" applyAlignment="1">
      <alignment horizontal="left" vertical="top" wrapText="1"/>
    </xf>
    <xf numFmtId="164" fontId="2" fillId="2" borderId="0" xfId="0" applyNumberFormat="1" applyFont="1" applyFill="1" applyAlignment="1">
      <alignment horizontal="left" vertical="top" wrapText="1"/>
    </xf>
    <xf numFmtId="0" fontId="11" fillId="2" borderId="0" xfId="0" applyFont="1" applyFill="1" applyAlignment="1">
      <alignment horizontal="left" vertical="top" wrapText="1"/>
    </xf>
    <xf numFmtId="0" fontId="9" fillId="2" borderId="0" xfId="0" applyFont="1" applyFill="1" applyAlignment="1">
      <alignment horizontal="left" vertical="center"/>
    </xf>
    <xf numFmtId="0" fontId="2" fillId="2" borderId="0" xfId="0" applyFont="1" applyFill="1" applyAlignment="1">
      <alignment horizontal="left" vertical="center"/>
    </xf>
    <xf numFmtId="0" fontId="10" fillId="2" borderId="26" xfId="0" applyFont="1" applyFill="1" applyBorder="1" applyAlignment="1">
      <alignment horizontal="center" vertical="center"/>
    </xf>
    <xf numFmtId="0" fontId="13" fillId="0" borderId="3" xfId="0" applyFont="1" applyBorder="1" applyAlignment="1">
      <alignment horizontal="center" vertical="center" wrapText="1"/>
    </xf>
    <xf numFmtId="0" fontId="7" fillId="3" borderId="1" xfId="0" applyFont="1" applyFill="1" applyBorder="1" applyAlignment="1">
      <alignment horizontal="left" vertical="center" wrapText="1"/>
    </xf>
    <xf numFmtId="0" fontId="7" fillId="3" borderId="26" xfId="0" applyFont="1" applyFill="1" applyBorder="1" applyAlignment="1">
      <alignment horizontal="center" vertical="center" wrapText="1"/>
    </xf>
    <xf numFmtId="3" fontId="7" fillId="4" borderId="3" xfId="0" applyNumberFormat="1" applyFont="1" applyFill="1" applyBorder="1" applyAlignment="1">
      <alignment vertical="center" wrapText="1"/>
    </xf>
    <xf numFmtId="164" fontId="7" fillId="5" borderId="28" xfId="0" applyNumberFormat="1" applyFont="1" applyFill="1" applyBorder="1" applyAlignment="1">
      <alignment horizontal="left" vertical="center" wrapText="1"/>
    </xf>
    <xf numFmtId="0" fontId="7" fillId="5" borderId="29" xfId="0" applyFont="1" applyFill="1" applyBorder="1" applyAlignment="1">
      <alignment horizontal="left" vertical="center" wrapText="1"/>
    </xf>
    <xf numFmtId="0" fontId="10" fillId="2" borderId="30" xfId="0" applyFont="1" applyFill="1" applyBorder="1" applyAlignment="1">
      <alignment horizontal="left" vertical="center" wrapText="1"/>
    </xf>
    <xf numFmtId="164" fontId="10" fillId="2" borderId="31" xfId="0" applyNumberFormat="1" applyFont="1" applyFill="1" applyBorder="1" applyAlignment="1">
      <alignment horizontal="left" vertical="center" wrapText="1"/>
    </xf>
    <xf numFmtId="0" fontId="10" fillId="2" borderId="31" xfId="0" applyFont="1" applyFill="1" applyBorder="1" applyAlignment="1">
      <alignment horizontal="left" vertical="center" wrapText="1"/>
    </xf>
    <xf numFmtId="3" fontId="10" fillId="2" borderId="32" xfId="0" applyNumberFormat="1" applyFont="1" applyFill="1" applyBorder="1" applyAlignment="1">
      <alignment horizontal="right" vertical="center"/>
    </xf>
    <xf numFmtId="164" fontId="10" fillId="0" borderId="31" xfId="0" applyNumberFormat="1" applyFont="1" applyBorder="1" applyAlignment="1">
      <alignment horizontal="left" vertical="center" wrapText="1"/>
    </xf>
    <xf numFmtId="0" fontId="10" fillId="0" borderId="31" xfId="0" applyFont="1" applyBorder="1" applyAlignment="1">
      <alignment horizontal="left" vertical="center" wrapText="1"/>
    </xf>
    <xf numFmtId="3" fontId="10" fillId="0" borderId="32" xfId="0" applyNumberFormat="1" applyFont="1" applyBorder="1" applyAlignment="1">
      <alignment horizontal="right" vertical="center"/>
    </xf>
    <xf numFmtId="164" fontId="10" fillId="2" borderId="31" xfId="0" applyNumberFormat="1" applyFont="1" applyFill="1" applyBorder="1" applyAlignment="1">
      <alignment horizontal="left" vertical="center" wrapText="1" shrinkToFit="1"/>
    </xf>
    <xf numFmtId="164" fontId="7" fillId="5" borderId="31" xfId="0" applyNumberFormat="1" applyFont="1" applyFill="1" applyBorder="1" applyAlignment="1">
      <alignment horizontal="left" vertical="center" wrapText="1"/>
    </xf>
    <xf numFmtId="0" fontId="7" fillId="5" borderId="31" xfId="0" applyFont="1" applyFill="1" applyBorder="1" applyAlignment="1">
      <alignment horizontal="left" vertical="center" wrapText="1"/>
    </xf>
    <xf numFmtId="164" fontId="10" fillId="2" borderId="30" xfId="0" applyNumberFormat="1" applyFont="1" applyFill="1" applyBorder="1" applyAlignment="1">
      <alignment horizontal="left" vertical="center" wrapText="1"/>
    </xf>
    <xf numFmtId="3" fontId="10" fillId="0" borderId="33" xfId="0" applyNumberFormat="1" applyFont="1" applyBorder="1" applyAlignment="1">
      <alignment vertical="center" wrapText="1"/>
    </xf>
    <xf numFmtId="164" fontId="10" fillId="0" borderId="30" xfId="0" applyNumberFormat="1" applyFont="1" applyBorder="1" applyAlignment="1">
      <alignment horizontal="left" vertical="center" wrapText="1"/>
    </xf>
    <xf numFmtId="3" fontId="10" fillId="2" borderId="33" xfId="0" applyNumberFormat="1" applyFont="1" applyFill="1" applyBorder="1" applyAlignment="1">
      <alignment vertical="center" wrapText="1"/>
    </xf>
    <xf numFmtId="0" fontId="10" fillId="0" borderId="30" xfId="0" applyFont="1" applyBorder="1" applyAlignment="1">
      <alignment horizontal="left" vertical="center" wrapText="1"/>
    </xf>
    <xf numFmtId="0" fontId="10" fillId="2" borderId="34" xfId="0" applyFont="1" applyFill="1" applyBorder="1" applyAlignment="1">
      <alignment horizontal="left" vertical="center" wrapText="1"/>
    </xf>
    <xf numFmtId="164" fontId="10" fillId="0" borderId="35" xfId="0" applyNumberFormat="1" applyFont="1" applyBorder="1" applyAlignment="1">
      <alignment horizontal="left" vertical="center" wrapText="1"/>
    </xf>
    <xf numFmtId="0" fontId="10" fillId="0" borderId="35" xfId="0" applyFont="1" applyBorder="1" applyAlignment="1">
      <alignment horizontal="left" vertical="center" wrapText="1"/>
    </xf>
    <xf numFmtId="0" fontId="9" fillId="2" borderId="0" xfId="0" applyFont="1" applyFill="1" applyAlignment="1">
      <alignment horizontal="justify" vertical="center"/>
    </xf>
    <xf numFmtId="3" fontId="7" fillId="4" borderId="38" xfId="0" applyNumberFormat="1" applyFont="1" applyFill="1" applyBorder="1" applyAlignment="1">
      <alignment horizontal="right" vertical="center" wrapText="1"/>
    </xf>
    <xf numFmtId="3" fontId="7" fillId="7" borderId="33" xfId="0" applyNumberFormat="1" applyFont="1" applyFill="1" applyBorder="1" applyAlignment="1">
      <alignment horizontal="right" vertical="center" wrapText="1"/>
    </xf>
    <xf numFmtId="0" fontId="7" fillId="2" borderId="31" xfId="0" applyFont="1" applyFill="1" applyBorder="1" applyAlignment="1">
      <alignment horizontal="left" vertical="center" wrapText="1"/>
    </xf>
    <xf numFmtId="3" fontId="10" fillId="2" borderId="33" xfId="0" applyNumberFormat="1" applyFont="1" applyFill="1" applyBorder="1" applyAlignment="1">
      <alignment vertical="center"/>
    </xf>
    <xf numFmtId="0" fontId="10" fillId="8" borderId="31" xfId="0" applyFont="1" applyFill="1" applyBorder="1" applyAlignment="1">
      <alignment horizontal="left" vertical="center" wrapText="1"/>
    </xf>
    <xf numFmtId="3" fontId="10" fillId="8" borderId="33" xfId="0" applyNumberFormat="1" applyFont="1" applyFill="1" applyBorder="1" applyAlignment="1">
      <alignment vertical="center" wrapText="1"/>
    </xf>
    <xf numFmtId="0" fontId="10" fillId="2" borderId="31" xfId="1" applyFont="1" applyFill="1" applyBorder="1" applyAlignment="1">
      <alignment horizontal="left" vertical="center" wrapText="1"/>
    </xf>
    <xf numFmtId="0" fontId="10" fillId="9" borderId="31" xfId="0" applyFont="1" applyFill="1" applyBorder="1" applyAlignment="1">
      <alignment horizontal="left" vertical="center" wrapText="1"/>
    </xf>
    <xf numFmtId="3" fontId="10" fillId="9" borderId="33" xfId="0" applyNumberFormat="1" applyFont="1" applyFill="1" applyBorder="1" applyAlignment="1">
      <alignment vertical="center" wrapText="1"/>
    </xf>
    <xf numFmtId="3" fontId="10" fillId="0" borderId="33" xfId="0" applyNumberFormat="1" applyFont="1" applyBorder="1" applyAlignment="1">
      <alignment vertical="center"/>
    </xf>
    <xf numFmtId="0" fontId="9" fillId="0" borderId="0" xfId="0" applyFont="1" applyAlignment="1">
      <alignment horizontal="left" vertical="center"/>
    </xf>
    <xf numFmtId="0" fontId="7" fillId="0" borderId="31" xfId="0" applyFont="1" applyBorder="1" applyAlignment="1">
      <alignment horizontal="left" vertical="center" wrapText="1"/>
    </xf>
    <xf numFmtId="0" fontId="10" fillId="8" borderId="30" xfId="0" applyFont="1" applyFill="1" applyBorder="1" applyAlignment="1">
      <alignment horizontal="left" vertical="center" wrapText="1"/>
    </xf>
    <xf numFmtId="3" fontId="10" fillId="8" borderId="33" xfId="0" applyNumberFormat="1" applyFont="1" applyFill="1" applyBorder="1" applyAlignment="1">
      <alignment vertical="center"/>
    </xf>
    <xf numFmtId="0" fontId="10" fillId="0" borderId="0" xfId="0" applyFont="1" applyAlignment="1">
      <alignment horizontal="left" vertical="center"/>
    </xf>
    <xf numFmtId="164" fontId="10" fillId="8" borderId="30" xfId="0" applyNumberFormat="1" applyFont="1" applyFill="1" applyBorder="1" applyAlignment="1">
      <alignment horizontal="left" vertical="center" wrapText="1"/>
    </xf>
    <xf numFmtId="3" fontId="10" fillId="8" borderId="33" xfId="0" applyNumberFormat="1" applyFont="1" applyFill="1" applyBorder="1" applyAlignment="1">
      <alignment horizontal="right" vertical="center" wrapText="1"/>
    </xf>
    <xf numFmtId="0" fontId="10" fillId="2" borderId="0" xfId="0" applyFont="1" applyFill="1" applyAlignment="1">
      <alignment horizontal="left" vertical="center"/>
    </xf>
    <xf numFmtId="0" fontId="10" fillId="0" borderId="31" xfId="0" applyFont="1" applyBorder="1" applyAlignment="1">
      <alignment horizontal="left" wrapText="1"/>
    </xf>
    <xf numFmtId="0" fontId="7" fillId="2" borderId="31" xfId="0" applyFont="1" applyFill="1" applyBorder="1" applyAlignment="1">
      <alignment horizontal="left" vertical="center"/>
    </xf>
    <xf numFmtId="0" fontId="7" fillId="2" borderId="14" xfId="0" applyFont="1" applyFill="1" applyBorder="1" applyAlignment="1">
      <alignment horizontal="left" vertical="center"/>
    </xf>
    <xf numFmtId="0" fontId="10" fillId="2" borderId="31" xfId="0" applyFont="1" applyFill="1" applyBorder="1" applyAlignment="1">
      <alignment horizontal="left" vertical="center"/>
    </xf>
    <xf numFmtId="3" fontId="10" fillId="0" borderId="33" xfId="0" applyNumberFormat="1" applyFont="1" applyBorder="1" applyAlignment="1">
      <alignment horizontal="left" vertical="center"/>
    </xf>
    <xf numFmtId="164" fontId="10" fillId="3" borderId="30" xfId="0" applyNumberFormat="1" applyFont="1" applyFill="1" applyBorder="1" applyAlignment="1">
      <alignment horizontal="left" vertical="center" wrapText="1"/>
    </xf>
    <xf numFmtId="0" fontId="10" fillId="3" borderId="31" xfId="0" applyFont="1" applyFill="1" applyBorder="1" applyAlignment="1">
      <alignment horizontal="left" vertical="center" wrapText="1"/>
    </xf>
    <xf numFmtId="3" fontId="10" fillId="3" borderId="33" xfId="0" applyNumberFormat="1" applyFont="1" applyFill="1" applyBorder="1" applyAlignment="1">
      <alignment vertical="center" wrapText="1"/>
    </xf>
    <xf numFmtId="0" fontId="10" fillId="2" borderId="9" xfId="0" applyFont="1" applyFill="1" applyBorder="1" applyAlignment="1">
      <alignment horizontal="left" vertical="center" wrapText="1"/>
    </xf>
    <xf numFmtId="0" fontId="10" fillId="0" borderId="9" xfId="0" applyFont="1" applyBorder="1" applyAlignment="1">
      <alignment horizontal="left" vertical="center"/>
    </xf>
    <xf numFmtId="0" fontId="10" fillId="0" borderId="31" xfId="0" applyFont="1" applyBorder="1" applyAlignment="1">
      <alignment horizontal="left" vertical="center"/>
    </xf>
    <xf numFmtId="0" fontId="7" fillId="0" borderId="31" xfId="0" applyFont="1" applyBorder="1" applyAlignment="1">
      <alignment horizontal="left" vertical="center"/>
    </xf>
    <xf numFmtId="0" fontId="10" fillId="0" borderId="33" xfId="0" applyFont="1" applyBorder="1" applyAlignment="1">
      <alignment horizontal="left" vertical="center"/>
    </xf>
    <xf numFmtId="0" fontId="10" fillId="2" borderId="9" xfId="0" applyFont="1" applyFill="1" applyBorder="1" applyAlignment="1">
      <alignment horizontal="left" vertical="center"/>
    </xf>
    <xf numFmtId="0" fontId="10" fillId="3" borderId="31" xfId="0" applyFont="1" applyFill="1" applyBorder="1" applyAlignment="1">
      <alignment vertical="center"/>
    </xf>
    <xf numFmtId="0" fontId="7" fillId="0" borderId="31" xfId="0" applyFont="1" applyBorder="1" applyAlignment="1">
      <alignment vertical="center"/>
    </xf>
    <xf numFmtId="0" fontId="10" fillId="0" borderId="31" xfId="0" applyFont="1" applyBorder="1" applyAlignment="1">
      <alignment vertical="center"/>
    </xf>
    <xf numFmtId="3" fontId="10" fillId="3" borderId="33" xfId="0" applyNumberFormat="1" applyFont="1" applyFill="1" applyBorder="1" applyAlignment="1">
      <alignment vertical="center"/>
    </xf>
    <xf numFmtId="0" fontId="10" fillId="2" borderId="30" xfId="0" applyFont="1" applyFill="1" applyBorder="1" applyAlignment="1">
      <alignment horizontal="left" vertical="center"/>
    </xf>
    <xf numFmtId="3" fontId="7" fillId="2" borderId="33" xfId="0" applyNumberFormat="1" applyFont="1" applyFill="1" applyBorder="1" applyAlignment="1">
      <alignment vertical="center" wrapText="1"/>
    </xf>
    <xf numFmtId="0" fontId="10" fillId="3" borderId="30" xfId="0" applyFont="1" applyFill="1" applyBorder="1" applyAlignment="1">
      <alignment horizontal="left" vertical="center"/>
    </xf>
    <xf numFmtId="0" fontId="10" fillId="3" borderId="31" xfId="0" applyFont="1" applyFill="1" applyBorder="1" applyAlignment="1">
      <alignment horizontal="left" vertical="center"/>
    </xf>
    <xf numFmtId="3" fontId="7" fillId="0" borderId="33" xfId="0" applyNumberFormat="1" applyFont="1" applyBorder="1" applyAlignment="1">
      <alignment vertical="center" wrapText="1"/>
    </xf>
    <xf numFmtId="0" fontId="10" fillId="2" borderId="33" xfId="0" applyFont="1" applyFill="1" applyBorder="1" applyAlignment="1">
      <alignment horizontal="left" vertical="center"/>
    </xf>
    <xf numFmtId="0" fontId="10" fillId="0" borderId="30" xfId="0" applyFont="1" applyBorder="1" applyAlignment="1">
      <alignment horizontal="left" vertical="center"/>
    </xf>
    <xf numFmtId="3" fontId="10" fillId="4" borderId="38" xfId="0" applyNumberFormat="1" applyFont="1" applyFill="1" applyBorder="1" applyAlignment="1">
      <alignment vertical="center" wrapText="1"/>
    </xf>
    <xf numFmtId="0" fontId="7" fillId="6" borderId="30" xfId="0" applyFont="1" applyFill="1" applyBorder="1" applyAlignment="1">
      <alignment horizontal="left" vertical="center"/>
    </xf>
    <xf numFmtId="0" fontId="7" fillId="6" borderId="31" xfId="0" applyFont="1" applyFill="1" applyBorder="1" applyAlignment="1">
      <alignment horizontal="left" vertical="center" wrapText="1"/>
    </xf>
    <xf numFmtId="3" fontId="7" fillId="6" borderId="33" xfId="0" applyNumberFormat="1" applyFont="1" applyFill="1" applyBorder="1" applyAlignment="1">
      <alignment vertical="center" wrapText="1"/>
    </xf>
    <xf numFmtId="0" fontId="7" fillId="7" borderId="34" xfId="0" applyFont="1" applyFill="1" applyBorder="1" applyAlignment="1">
      <alignment horizontal="left" vertical="center"/>
    </xf>
    <xf numFmtId="0" fontId="7" fillId="7" borderId="35" xfId="0" applyFont="1" applyFill="1" applyBorder="1" applyAlignment="1">
      <alignment horizontal="left" vertical="center" wrapText="1"/>
    </xf>
    <xf numFmtId="3" fontId="7" fillId="7" borderId="36" xfId="0" applyNumberFormat="1" applyFont="1" applyFill="1" applyBorder="1" applyAlignment="1">
      <alignment vertical="center" wrapText="1"/>
    </xf>
    <xf numFmtId="0" fontId="15" fillId="2" borderId="0" xfId="0" applyFont="1" applyFill="1" applyAlignment="1">
      <alignment horizontal="justify" vertical="center"/>
    </xf>
    <xf numFmtId="3" fontId="10" fillId="2" borderId="0" xfId="0" applyNumberFormat="1" applyFont="1" applyFill="1" applyAlignment="1">
      <alignment horizontal="left" vertical="center"/>
    </xf>
    <xf numFmtId="0" fontId="15" fillId="2" borderId="0" xfId="0" applyFont="1" applyFill="1" applyAlignment="1">
      <alignment horizontal="left" vertical="center"/>
    </xf>
    <xf numFmtId="0" fontId="16" fillId="0" borderId="31" xfId="0" applyFont="1" applyBorder="1" applyAlignment="1">
      <alignment horizontal="center"/>
    </xf>
    <xf numFmtId="164" fontId="2" fillId="2" borderId="31" xfId="0" applyNumberFormat="1" applyFont="1" applyFill="1" applyBorder="1" applyAlignment="1">
      <alignment horizontal="left" vertical="top" wrapText="1"/>
    </xf>
    <xf numFmtId="1" fontId="2" fillId="2" borderId="31" xfId="0" applyNumberFormat="1" applyFont="1" applyFill="1" applyBorder="1" applyAlignment="1">
      <alignment horizontal="right" vertical="top" wrapText="1"/>
    </xf>
    <xf numFmtId="0" fontId="0" fillId="0" borderId="31" xfId="0" applyBorder="1"/>
    <xf numFmtId="0" fontId="10" fillId="2" borderId="31" xfId="0" applyFont="1" applyFill="1" applyBorder="1" applyAlignment="1">
      <alignment horizontal="left" vertical="top" wrapText="1"/>
    </xf>
    <xf numFmtId="165" fontId="2" fillId="2" borderId="31" xfId="0" applyNumberFormat="1" applyFont="1" applyFill="1" applyBorder="1" applyAlignment="1">
      <alignment horizontal="right" vertical="top" wrapText="1"/>
    </xf>
    <xf numFmtId="1" fontId="2" fillId="4" borderId="31" xfId="0" applyNumberFormat="1" applyFont="1" applyFill="1" applyBorder="1" applyAlignment="1">
      <alignment horizontal="right" vertical="top" wrapText="1"/>
    </xf>
    <xf numFmtId="1" fontId="8" fillId="0" borderId="31" xfId="0" applyNumberFormat="1" applyFont="1" applyBorder="1"/>
    <xf numFmtId="0" fontId="8" fillId="0" borderId="0" xfId="0" applyFont="1" applyAlignment="1">
      <alignment horizontal="right"/>
    </xf>
    <xf numFmtId="1" fontId="8" fillId="0" borderId="0" xfId="0" applyNumberFormat="1" applyFont="1"/>
    <xf numFmtId="0" fontId="2" fillId="4" borderId="28" xfId="0" applyFont="1" applyFill="1" applyBorder="1" applyAlignment="1">
      <alignment horizontal="left" vertical="top" wrapText="1"/>
    </xf>
    <xf numFmtId="0" fontId="2" fillId="4" borderId="39" xfId="0" applyFont="1" applyFill="1" applyBorder="1" applyAlignment="1">
      <alignment horizontal="left" vertical="top" wrapText="1"/>
    </xf>
    <xf numFmtId="0" fontId="2" fillId="4" borderId="28" xfId="0" applyFont="1" applyFill="1" applyBorder="1" applyAlignment="1">
      <alignment horizontal="right"/>
    </xf>
    <xf numFmtId="0" fontId="2" fillId="2" borderId="2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28" xfId="0" applyFont="1" applyFill="1" applyBorder="1" applyAlignment="1">
      <alignment horizontal="right"/>
    </xf>
    <xf numFmtId="0" fontId="2" fillId="2" borderId="40" xfId="0" applyFont="1" applyFill="1" applyBorder="1" applyAlignment="1">
      <alignment horizontal="left" vertical="top" wrapText="1"/>
    </xf>
    <xf numFmtId="0" fontId="2" fillId="2" borderId="31" xfId="0" applyFont="1" applyFill="1" applyBorder="1" applyAlignment="1">
      <alignment horizontal="right"/>
    </xf>
    <xf numFmtId="1" fontId="2" fillId="2" borderId="28" xfId="0" applyNumberFormat="1" applyFont="1" applyFill="1" applyBorder="1" applyAlignment="1">
      <alignment horizontal="right" vertical="top" wrapText="1"/>
    </xf>
    <xf numFmtId="164" fontId="2" fillId="2" borderId="41" xfId="0" applyNumberFormat="1" applyFont="1" applyFill="1" applyBorder="1" applyAlignment="1">
      <alignment horizontal="left" vertical="top" wrapText="1"/>
    </xf>
    <xf numFmtId="0" fontId="2" fillId="2" borderId="41" xfId="0" applyFont="1" applyFill="1" applyBorder="1" applyAlignment="1">
      <alignment horizontal="left" vertical="top" wrapText="1"/>
    </xf>
    <xf numFmtId="1" fontId="2" fillId="2" borderId="41" xfId="0" applyNumberFormat="1" applyFont="1" applyFill="1" applyBorder="1" applyAlignment="1">
      <alignment horizontal="right" vertical="top" wrapText="1"/>
    </xf>
    <xf numFmtId="165" fontId="2" fillId="2" borderId="41" xfId="0" applyNumberFormat="1" applyFont="1" applyFill="1" applyBorder="1" applyAlignment="1">
      <alignment horizontal="right" vertical="top" wrapText="1"/>
    </xf>
    <xf numFmtId="3" fontId="10" fillId="0" borderId="31" xfId="0" applyNumberFormat="1" applyFont="1" applyBorder="1" applyAlignment="1">
      <alignment horizontal="right" vertical="center"/>
    </xf>
    <xf numFmtId="3" fontId="10" fillId="2" borderId="31" xfId="0" applyNumberFormat="1" applyFont="1" applyFill="1" applyBorder="1" applyAlignment="1">
      <alignment horizontal="right" vertical="center"/>
    </xf>
    <xf numFmtId="0" fontId="18" fillId="2" borderId="0" xfId="0" applyFont="1" applyFill="1" applyAlignment="1">
      <alignment horizontal="left" vertical="center"/>
    </xf>
    <xf numFmtId="0" fontId="7" fillId="7" borderId="31" xfId="0" applyFont="1" applyFill="1" applyBorder="1" applyAlignment="1">
      <alignment horizontal="left" vertical="center" wrapText="1"/>
    </xf>
    <xf numFmtId="164" fontId="7" fillId="7" borderId="31" xfId="0" applyNumberFormat="1" applyFont="1" applyFill="1" applyBorder="1" applyAlignment="1">
      <alignment horizontal="left" vertical="center" wrapText="1"/>
    </xf>
    <xf numFmtId="3" fontId="7" fillId="7" borderId="31" xfId="0" applyNumberFormat="1" applyFont="1" applyFill="1" applyBorder="1" applyAlignment="1">
      <alignment horizontal="right" vertical="center"/>
    </xf>
    <xf numFmtId="3" fontId="7" fillId="0" borderId="31" xfId="0" applyNumberFormat="1" applyFont="1" applyBorder="1" applyAlignment="1">
      <alignment horizontal="right" vertical="center"/>
    </xf>
    <xf numFmtId="0" fontId="7" fillId="11" borderId="31" xfId="0" applyFont="1" applyFill="1" applyBorder="1" applyAlignment="1">
      <alignment horizontal="left" vertical="center"/>
    </xf>
    <xf numFmtId="3" fontId="7" fillId="11" borderId="31" xfId="0" applyNumberFormat="1" applyFont="1" applyFill="1" applyBorder="1" applyAlignment="1">
      <alignment horizontal="right" vertical="center"/>
    </xf>
    <xf numFmtId="3" fontId="10" fillId="12" borderId="31" xfId="0" applyNumberFormat="1" applyFont="1" applyFill="1" applyBorder="1" applyAlignment="1">
      <alignment horizontal="right" vertical="center"/>
    </xf>
    <xf numFmtId="0" fontId="8" fillId="13" borderId="31" xfId="0" applyFont="1" applyFill="1" applyBorder="1" applyAlignment="1">
      <alignment horizontal="center" vertical="center"/>
    </xf>
    <xf numFmtId="0" fontId="8" fillId="13" borderId="31" xfId="0" applyFont="1" applyFill="1" applyBorder="1" applyAlignment="1">
      <alignment horizontal="left" vertical="center"/>
    </xf>
    <xf numFmtId="0" fontId="2" fillId="2" borderId="31" xfId="0" applyFont="1" applyFill="1" applyBorder="1" applyAlignment="1">
      <alignment horizontal="left" vertical="center"/>
    </xf>
    <xf numFmtId="4" fontId="10" fillId="0" borderId="31" xfId="0" applyNumberFormat="1" applyFont="1" applyBorder="1" applyAlignment="1">
      <alignment horizontal="right" vertical="center"/>
    </xf>
    <xf numFmtId="4" fontId="7" fillId="2" borderId="31" xfId="0" applyNumberFormat="1" applyFont="1" applyFill="1" applyBorder="1" applyAlignment="1">
      <alignment horizontal="right" vertical="center"/>
    </xf>
    <xf numFmtId="0" fontId="12" fillId="0" borderId="31" xfId="0" applyFont="1" applyBorder="1" applyAlignment="1">
      <alignment vertical="center"/>
    </xf>
    <xf numFmtId="4" fontId="10" fillId="2" borderId="31" xfId="0" applyNumberFormat="1" applyFont="1" applyFill="1" applyBorder="1" applyAlignment="1">
      <alignment horizontal="right" vertical="center"/>
    </xf>
    <xf numFmtId="4" fontId="7" fillId="0" borderId="31" xfId="0" applyNumberFormat="1" applyFont="1" applyBorder="1" applyAlignment="1">
      <alignment horizontal="right" vertical="center"/>
    </xf>
    <xf numFmtId="0" fontId="19" fillId="0" borderId="31" xfId="0" applyFont="1" applyBorder="1" applyAlignment="1">
      <alignment horizontal="left" vertical="center"/>
    </xf>
    <xf numFmtId="0" fontId="19" fillId="2" borderId="0" xfId="0" applyFont="1" applyFill="1" applyAlignment="1">
      <alignment horizontal="left" vertical="center"/>
    </xf>
    <xf numFmtId="0" fontId="8" fillId="4" borderId="31" xfId="0" applyFont="1" applyFill="1" applyBorder="1" applyAlignment="1">
      <alignment horizontal="center" vertical="center"/>
    </xf>
    <xf numFmtId="0" fontId="8" fillId="4" borderId="31" xfId="0" applyFont="1" applyFill="1" applyBorder="1" applyAlignment="1">
      <alignment horizontal="left" vertical="center"/>
    </xf>
    <xf numFmtId="0" fontId="8" fillId="14" borderId="31" xfId="0" applyFont="1" applyFill="1" applyBorder="1" applyAlignment="1">
      <alignment horizontal="center" vertical="center"/>
    </xf>
    <xf numFmtId="0" fontId="8" fillId="14" borderId="31" xfId="0" applyFont="1" applyFill="1" applyBorder="1" applyAlignment="1">
      <alignment horizontal="left" vertical="center"/>
    </xf>
    <xf numFmtId="0" fontId="8" fillId="11" borderId="31" xfId="0" applyFont="1" applyFill="1" applyBorder="1" applyAlignment="1">
      <alignment horizontal="center" vertical="center"/>
    </xf>
    <xf numFmtId="0" fontId="8" fillId="11" borderId="31" xfId="0" applyFont="1" applyFill="1" applyBorder="1" applyAlignment="1">
      <alignment horizontal="left" vertical="center"/>
    </xf>
    <xf numFmtId="3" fontId="7" fillId="2" borderId="31" xfId="0" applyNumberFormat="1" applyFont="1" applyFill="1" applyBorder="1" applyAlignment="1">
      <alignment horizontal="right" vertical="center"/>
    </xf>
    <xf numFmtId="0" fontId="7" fillId="7" borderId="31" xfId="0" applyFont="1" applyFill="1" applyBorder="1" applyAlignment="1">
      <alignment horizontal="left" vertical="center"/>
    </xf>
    <xf numFmtId="0" fontId="6" fillId="2" borderId="0" xfId="0" applyFont="1" applyFill="1" applyAlignment="1">
      <alignment horizontal="left" vertical="top"/>
    </xf>
    <xf numFmtId="0" fontId="7" fillId="2" borderId="0" xfId="0" applyFont="1" applyFill="1" applyAlignment="1">
      <alignment horizontal="left" vertical="top"/>
    </xf>
    <xf numFmtId="0" fontId="18" fillId="2" borderId="0" xfId="0" applyFont="1" applyFill="1" applyAlignment="1">
      <alignment horizontal="left" vertical="top"/>
    </xf>
    <xf numFmtId="0" fontId="7" fillId="2" borderId="4" xfId="0" applyFont="1" applyFill="1" applyBorder="1" applyAlignment="1">
      <alignment horizontal="left" vertical="top"/>
    </xf>
    <xf numFmtId="0" fontId="2" fillId="2" borderId="42" xfId="0" applyFont="1" applyFill="1" applyBorder="1" applyAlignment="1">
      <alignment horizontal="left" vertical="top"/>
    </xf>
    <xf numFmtId="0" fontId="2" fillId="2" borderId="43" xfId="0" applyFont="1" applyFill="1" applyBorder="1" applyAlignment="1">
      <alignment horizontal="left" vertical="top"/>
    </xf>
    <xf numFmtId="0" fontId="0" fillId="2" borderId="31" xfId="0" applyFill="1" applyBorder="1" applyAlignment="1">
      <alignment horizontal="left" vertical="top"/>
    </xf>
    <xf numFmtId="0" fontId="7" fillId="2" borderId="31" xfId="0" applyFont="1" applyFill="1" applyBorder="1" applyAlignment="1">
      <alignment horizontal="left" vertical="top"/>
    </xf>
    <xf numFmtId="0" fontId="2" fillId="2" borderId="31" xfId="0" applyFont="1" applyFill="1" applyBorder="1" applyAlignment="1">
      <alignment horizontal="left" vertical="top"/>
    </xf>
    <xf numFmtId="0" fontId="2" fillId="2" borderId="40" xfId="0" applyFont="1" applyFill="1" applyBorder="1" applyAlignment="1">
      <alignment horizontal="left" vertical="top"/>
    </xf>
    <xf numFmtId="166" fontId="2" fillId="2" borderId="40" xfId="0" applyNumberFormat="1" applyFont="1" applyFill="1" applyBorder="1" applyAlignment="1">
      <alignment horizontal="left" vertical="top"/>
    </xf>
    <xf numFmtId="0" fontId="14" fillId="9" borderId="28" xfId="0" applyFont="1" applyFill="1" applyBorder="1" applyAlignment="1">
      <alignment horizontal="left" vertical="top" wrapText="1"/>
    </xf>
    <xf numFmtId="0" fontId="14" fillId="9" borderId="28" xfId="0" applyFont="1" applyFill="1" applyBorder="1" applyAlignment="1">
      <alignment horizontal="center" vertical="top" wrapText="1"/>
    </xf>
    <xf numFmtId="0" fontId="12" fillId="9" borderId="28" xfId="0" applyFont="1" applyFill="1" applyBorder="1" applyAlignment="1">
      <alignment horizontal="center" vertical="top" wrapText="1"/>
    </xf>
    <xf numFmtId="0" fontId="12" fillId="9" borderId="39" xfId="0" applyFont="1" applyFill="1" applyBorder="1" applyAlignment="1">
      <alignment horizontal="center" vertical="top" wrapText="1"/>
    </xf>
    <xf numFmtId="1" fontId="2" fillId="4" borderId="31" xfId="0" applyNumberFormat="1" applyFont="1" applyFill="1" applyBorder="1" applyAlignment="1">
      <alignment horizontal="right" vertical="center" wrapText="1"/>
    </xf>
    <xf numFmtId="1" fontId="2" fillId="4" borderId="40" xfId="0" applyNumberFormat="1" applyFont="1" applyFill="1" applyBorder="1" applyAlignment="1">
      <alignment horizontal="right" vertical="center" wrapText="1"/>
    </xf>
    <xf numFmtId="1" fontId="0" fillId="2" borderId="31" xfId="0" applyNumberFormat="1" applyFill="1" applyBorder="1" applyAlignment="1">
      <alignment horizontal="right" vertical="top"/>
    </xf>
    <xf numFmtId="0" fontId="2" fillId="5" borderId="31" xfId="0" applyFont="1" applyFill="1" applyBorder="1" applyAlignment="1">
      <alignment horizontal="left" vertical="top" wrapText="1"/>
    </xf>
    <xf numFmtId="164" fontId="8" fillId="5" borderId="31" xfId="0" applyNumberFormat="1" applyFont="1" applyFill="1" applyBorder="1" applyAlignment="1">
      <alignment horizontal="left" vertical="top" wrapText="1"/>
    </xf>
    <xf numFmtId="0" fontId="8" fillId="5" borderId="31" xfId="0" applyFont="1" applyFill="1" applyBorder="1" applyAlignment="1">
      <alignment horizontal="left" vertical="top" wrapText="1"/>
    </xf>
    <xf numFmtId="1" fontId="2" fillId="5" borderId="31" xfId="0" applyNumberFormat="1" applyFont="1" applyFill="1" applyBorder="1" applyAlignment="1">
      <alignment horizontal="right" vertical="top" wrapText="1"/>
    </xf>
    <xf numFmtId="1" fontId="2" fillId="5" borderId="40" xfId="0" applyNumberFormat="1" applyFont="1" applyFill="1" applyBorder="1" applyAlignment="1">
      <alignment horizontal="right" vertical="top" wrapText="1"/>
    </xf>
    <xf numFmtId="1" fontId="2" fillId="2" borderId="40" xfId="0" applyNumberFormat="1" applyFont="1" applyFill="1" applyBorder="1" applyAlignment="1">
      <alignment horizontal="right" vertical="top" wrapText="1"/>
    </xf>
    <xf numFmtId="1" fontId="10" fillId="2" borderId="31" xfId="0" applyNumberFormat="1" applyFont="1" applyFill="1" applyBorder="1" applyAlignment="1">
      <alignment horizontal="right" vertical="top" wrapText="1"/>
    </xf>
    <xf numFmtId="1" fontId="10" fillId="2" borderId="40" xfId="0" applyNumberFormat="1" applyFont="1" applyFill="1" applyBorder="1" applyAlignment="1">
      <alignment horizontal="right" vertical="top" wrapText="1"/>
    </xf>
    <xf numFmtId="0" fontId="7" fillId="5" borderId="31" xfId="0" applyFont="1" applyFill="1" applyBorder="1" applyAlignment="1">
      <alignment horizontal="left" vertical="top" wrapText="1"/>
    </xf>
    <xf numFmtId="165" fontId="2" fillId="2" borderId="40" xfId="0" applyNumberFormat="1" applyFont="1" applyFill="1" applyBorder="1" applyAlignment="1">
      <alignment horizontal="right" vertical="top" wrapText="1"/>
    </xf>
    <xf numFmtId="3" fontId="10" fillId="2" borderId="31" xfId="0" applyNumberFormat="1" applyFont="1" applyFill="1" applyBorder="1" applyAlignment="1">
      <alignment horizontal="right" vertical="top" wrapText="1"/>
    </xf>
    <xf numFmtId="3" fontId="10" fillId="2" borderId="40" xfId="0" applyNumberFormat="1" applyFont="1" applyFill="1" applyBorder="1" applyAlignment="1">
      <alignment horizontal="right" vertical="top" wrapText="1"/>
    </xf>
    <xf numFmtId="3" fontId="2" fillId="5" borderId="31" xfId="0" applyNumberFormat="1" applyFont="1" applyFill="1" applyBorder="1" applyAlignment="1">
      <alignment horizontal="right" vertical="top" wrapText="1"/>
    </xf>
    <xf numFmtId="3" fontId="2" fillId="5" borderId="40" xfId="0" applyNumberFormat="1" applyFont="1" applyFill="1" applyBorder="1" applyAlignment="1">
      <alignment horizontal="right" vertical="top" wrapText="1"/>
    </xf>
    <xf numFmtId="3" fontId="2" fillId="2" borderId="31" xfId="0" applyNumberFormat="1" applyFont="1" applyFill="1" applyBorder="1" applyAlignment="1">
      <alignment horizontal="right" vertical="top" wrapText="1"/>
    </xf>
    <xf numFmtId="3" fontId="2" fillId="2" borderId="40" xfId="0" applyNumberFormat="1" applyFont="1" applyFill="1" applyBorder="1" applyAlignment="1">
      <alignment horizontal="right" vertical="top" wrapText="1"/>
    </xf>
    <xf numFmtId="3" fontId="2" fillId="4" borderId="31" xfId="0" applyNumberFormat="1" applyFont="1" applyFill="1" applyBorder="1" applyAlignment="1">
      <alignment horizontal="right" vertical="center" wrapText="1"/>
    </xf>
    <xf numFmtId="3" fontId="2" fillId="4" borderId="40" xfId="0" applyNumberFormat="1" applyFont="1" applyFill="1" applyBorder="1" applyAlignment="1">
      <alignment horizontal="right" vertical="center" wrapText="1"/>
    </xf>
    <xf numFmtId="3" fontId="2" fillId="15" borderId="31" xfId="0" applyNumberFormat="1" applyFont="1" applyFill="1" applyBorder="1" applyAlignment="1">
      <alignment horizontal="right" vertical="top" wrapText="1"/>
    </xf>
    <xf numFmtId="3" fontId="2" fillId="15" borderId="40" xfId="0" applyNumberFormat="1" applyFont="1" applyFill="1" applyBorder="1" applyAlignment="1">
      <alignment horizontal="right" vertical="top" wrapText="1"/>
    </xf>
    <xf numFmtId="165" fontId="2" fillId="5" borderId="31" xfId="0" applyNumberFormat="1" applyFont="1" applyFill="1" applyBorder="1" applyAlignment="1">
      <alignment horizontal="right" vertical="top" wrapText="1"/>
    </xf>
    <xf numFmtId="165" fontId="2" fillId="5" borderId="40" xfId="0" applyNumberFormat="1" applyFont="1" applyFill="1" applyBorder="1" applyAlignment="1">
      <alignment horizontal="right" vertical="top" wrapText="1"/>
    </xf>
    <xf numFmtId="0" fontId="8" fillId="2" borderId="31" xfId="0" applyFont="1" applyFill="1" applyBorder="1" applyAlignment="1">
      <alignment horizontal="left" vertical="top" wrapText="1"/>
    </xf>
    <xf numFmtId="165" fontId="8" fillId="2" borderId="31" xfId="0" applyNumberFormat="1" applyFont="1" applyFill="1" applyBorder="1" applyAlignment="1">
      <alignment horizontal="right" vertical="top" wrapText="1"/>
    </xf>
    <xf numFmtId="165" fontId="8" fillId="2" borderId="40" xfId="0" applyNumberFormat="1" applyFont="1" applyFill="1" applyBorder="1" applyAlignment="1">
      <alignment horizontal="right" vertical="top" wrapText="1"/>
    </xf>
    <xf numFmtId="0" fontId="2" fillId="8" borderId="31" xfId="0" applyFont="1" applyFill="1" applyBorder="1" applyAlignment="1">
      <alignment horizontal="left" vertical="top" wrapText="1"/>
    </xf>
    <xf numFmtId="0" fontId="8" fillId="8" borderId="31" xfId="0" applyFont="1" applyFill="1" applyBorder="1" applyAlignment="1">
      <alignment horizontal="left" vertical="top" wrapText="1"/>
    </xf>
    <xf numFmtId="165" fontId="2" fillId="8" borderId="31" xfId="0" applyNumberFormat="1" applyFont="1" applyFill="1" applyBorder="1" applyAlignment="1">
      <alignment horizontal="right" vertical="top" wrapText="1"/>
    </xf>
    <xf numFmtId="165" fontId="2" fillId="8" borderId="40" xfId="0" applyNumberFormat="1" applyFont="1" applyFill="1" applyBorder="1" applyAlignment="1">
      <alignment horizontal="right" vertical="top" wrapText="1"/>
    </xf>
    <xf numFmtId="0" fontId="2" fillId="4" borderId="31" xfId="0" applyFont="1" applyFill="1" applyBorder="1" applyAlignment="1">
      <alignment horizontal="left" vertical="top" wrapText="1"/>
    </xf>
    <xf numFmtId="164" fontId="2" fillId="8" borderId="31" xfId="0" applyNumberFormat="1" applyFont="1" applyFill="1" applyBorder="1" applyAlignment="1">
      <alignment horizontal="left" vertical="top" wrapText="1"/>
    </xf>
    <xf numFmtId="0" fontId="7" fillId="8" borderId="31" xfId="0" applyFont="1" applyFill="1" applyBorder="1" applyAlignment="1">
      <alignment horizontal="left" vertical="top" wrapText="1"/>
    </xf>
    <xf numFmtId="4" fontId="2" fillId="2" borderId="31" xfId="0" applyNumberFormat="1" applyFont="1" applyFill="1" applyBorder="1" applyAlignment="1">
      <alignment horizontal="right" vertical="top" wrapText="1"/>
    </xf>
    <xf numFmtId="4" fontId="2" fillId="2" borderId="40" xfId="0" applyNumberFormat="1" applyFont="1" applyFill="1" applyBorder="1" applyAlignment="1">
      <alignment horizontal="right" vertical="top" wrapText="1"/>
    </xf>
    <xf numFmtId="0" fontId="2" fillId="9" borderId="31" xfId="0" applyFont="1" applyFill="1" applyBorder="1" applyAlignment="1">
      <alignment horizontal="left" vertical="top" wrapText="1"/>
    </xf>
    <xf numFmtId="1" fontId="2" fillId="9" borderId="31" xfId="0" applyNumberFormat="1" applyFont="1" applyFill="1" applyBorder="1" applyAlignment="1">
      <alignment horizontal="right" vertical="top" wrapText="1"/>
    </xf>
    <xf numFmtId="1" fontId="2" fillId="9" borderId="40" xfId="0" applyNumberFormat="1" applyFont="1" applyFill="1" applyBorder="1" applyAlignment="1">
      <alignment horizontal="right" vertical="top" wrapText="1"/>
    </xf>
    <xf numFmtId="0" fontId="2" fillId="9" borderId="40" xfId="0" applyFont="1" applyFill="1" applyBorder="1" applyAlignment="1">
      <alignment horizontal="left" vertical="top" wrapText="1"/>
    </xf>
    <xf numFmtId="0" fontId="2" fillId="2" borderId="31" xfId="0" applyFont="1" applyFill="1" applyBorder="1" applyAlignment="1">
      <alignment horizontal="right" vertical="top"/>
    </xf>
    <xf numFmtId="0" fontId="2" fillId="2" borderId="40" xfId="0" applyFont="1" applyFill="1" applyBorder="1" applyAlignment="1">
      <alignment horizontal="right" vertical="top"/>
    </xf>
    <xf numFmtId="1" fontId="2" fillId="2" borderId="44" xfId="0" applyNumberFormat="1" applyFont="1" applyFill="1" applyBorder="1" applyAlignment="1">
      <alignment horizontal="right" vertical="top" wrapText="1"/>
    </xf>
    <xf numFmtId="0" fontId="2" fillId="2" borderId="44" xfId="0" applyFont="1" applyFill="1" applyBorder="1" applyAlignment="1">
      <alignment horizontal="left" vertical="top" wrapText="1"/>
    </xf>
    <xf numFmtId="0" fontId="2" fillId="9" borderId="39" xfId="0" applyFont="1" applyFill="1" applyBorder="1" applyAlignment="1">
      <alignment horizontal="left" vertical="top" wrapText="1"/>
    </xf>
    <xf numFmtId="1" fontId="2" fillId="8" borderId="45" xfId="0" applyNumberFormat="1" applyFont="1" applyFill="1" applyBorder="1" applyAlignment="1">
      <alignment horizontal="right" vertical="top" wrapText="1"/>
    </xf>
    <xf numFmtId="1" fontId="2" fillId="8" borderId="46" xfId="0" applyNumberFormat="1" applyFont="1" applyFill="1" applyBorder="1" applyAlignment="1">
      <alignment horizontal="right" vertical="top" wrapText="1"/>
    </xf>
    <xf numFmtId="0" fontId="2" fillId="2" borderId="40" xfId="0" applyFont="1" applyFill="1" applyBorder="1" applyAlignment="1">
      <alignment horizontal="right"/>
    </xf>
    <xf numFmtId="0" fontId="10" fillId="2" borderId="40" xfId="0" applyFont="1" applyFill="1" applyBorder="1" applyAlignment="1">
      <alignment horizontal="left" vertical="top" wrapText="1"/>
    </xf>
    <xf numFmtId="0" fontId="10" fillId="2" borderId="31" xfId="0" applyFont="1" applyFill="1" applyBorder="1" applyAlignment="1">
      <alignment horizontal="right"/>
    </xf>
    <xf numFmtId="0" fontId="10" fillId="2" borderId="40" xfId="0" applyFont="1" applyFill="1" applyBorder="1" applyAlignment="1">
      <alignment horizontal="right"/>
    </xf>
    <xf numFmtId="0" fontId="2" fillId="8" borderId="40" xfId="0" applyFont="1" applyFill="1" applyBorder="1" applyAlignment="1">
      <alignment horizontal="left" vertical="top" wrapText="1"/>
    </xf>
    <xf numFmtId="0" fontId="2" fillId="8" borderId="31" xfId="0" applyFont="1" applyFill="1" applyBorder="1" applyAlignment="1">
      <alignment horizontal="right"/>
    </xf>
    <xf numFmtId="0" fontId="2" fillId="8" borderId="40" xfId="0" applyFont="1" applyFill="1" applyBorder="1" applyAlignment="1">
      <alignment horizontal="right"/>
    </xf>
    <xf numFmtId="1" fontId="2" fillId="2" borderId="39" xfId="0" applyNumberFormat="1" applyFont="1" applyFill="1" applyBorder="1" applyAlignment="1">
      <alignment horizontal="right" vertical="top" wrapText="1"/>
    </xf>
    <xf numFmtId="1" fontId="2" fillId="8" borderId="31" xfId="0" applyNumberFormat="1" applyFont="1" applyFill="1" applyBorder="1" applyAlignment="1">
      <alignment horizontal="right" vertical="top" wrapText="1"/>
    </xf>
    <xf numFmtId="1" fontId="2" fillId="8" borderId="40" xfId="0" applyNumberFormat="1" applyFont="1" applyFill="1" applyBorder="1" applyAlignment="1">
      <alignment horizontal="right" vertical="top" wrapText="1"/>
    </xf>
    <xf numFmtId="164" fontId="2" fillId="5" borderId="31" xfId="0" applyNumberFormat="1" applyFont="1" applyFill="1" applyBorder="1" applyAlignment="1">
      <alignment horizontal="left" vertical="top" wrapText="1"/>
    </xf>
    <xf numFmtId="0" fontId="2" fillId="8" borderId="31" xfId="0" applyFont="1" applyFill="1" applyBorder="1" applyAlignment="1">
      <alignment horizontal="right" vertical="top"/>
    </xf>
    <xf numFmtId="0" fontId="2" fillId="8" borderId="40" xfId="0" applyFont="1" applyFill="1" applyBorder="1" applyAlignment="1">
      <alignment horizontal="right" vertical="top"/>
    </xf>
    <xf numFmtId="1" fontId="2" fillId="5" borderId="28" xfId="0" applyNumberFormat="1" applyFont="1" applyFill="1" applyBorder="1" applyAlignment="1">
      <alignment horizontal="right" vertical="top" wrapText="1"/>
    </xf>
    <xf numFmtId="1" fontId="2" fillId="5" borderId="39" xfId="0" applyNumberFormat="1" applyFont="1" applyFill="1" applyBorder="1" applyAlignment="1">
      <alignment horizontal="right" vertical="top" wrapText="1"/>
    </xf>
    <xf numFmtId="1" fontId="2" fillId="2" borderId="45" xfId="0" applyNumberFormat="1" applyFont="1" applyFill="1" applyBorder="1" applyAlignment="1">
      <alignment horizontal="right" vertical="top" wrapText="1"/>
    </xf>
    <xf numFmtId="1" fontId="2" fillId="2" borderId="46" xfId="0" applyNumberFormat="1" applyFont="1" applyFill="1" applyBorder="1" applyAlignment="1">
      <alignment horizontal="right" vertical="top" wrapText="1"/>
    </xf>
    <xf numFmtId="164" fontId="2" fillId="2" borderId="28" xfId="0" applyNumberFormat="1" applyFont="1" applyFill="1" applyBorder="1" applyAlignment="1">
      <alignment horizontal="left" vertical="top" wrapText="1"/>
    </xf>
    <xf numFmtId="0" fontId="2" fillId="2" borderId="28" xfId="0" applyFont="1" applyFill="1" applyBorder="1" applyAlignment="1">
      <alignment horizontal="right" vertical="top"/>
    </xf>
    <xf numFmtId="0" fontId="2" fillId="2" borderId="39" xfId="0" applyFont="1" applyFill="1" applyBorder="1" applyAlignment="1">
      <alignment horizontal="right" vertical="top"/>
    </xf>
    <xf numFmtId="1" fontId="10" fillId="16" borderId="31" xfId="0" applyNumberFormat="1" applyFont="1" applyFill="1" applyBorder="1" applyAlignment="1">
      <alignment horizontal="right" vertical="top" wrapText="1"/>
    </xf>
    <xf numFmtId="1" fontId="10" fillId="16" borderId="40" xfId="0" applyNumberFormat="1" applyFont="1" applyFill="1" applyBorder="1" applyAlignment="1">
      <alignment horizontal="right" vertical="top" wrapText="1"/>
    </xf>
    <xf numFmtId="0" fontId="11" fillId="5" borderId="31" xfId="0" applyFont="1" applyFill="1" applyBorder="1" applyAlignment="1">
      <alignment horizontal="left" vertical="top" wrapText="1"/>
    </xf>
    <xf numFmtId="1" fontId="10" fillId="5" borderId="31" xfId="0" applyNumberFormat="1" applyFont="1" applyFill="1" applyBorder="1" applyAlignment="1">
      <alignment horizontal="right" vertical="top" wrapText="1"/>
    </xf>
    <xf numFmtId="1" fontId="10" fillId="5" borderId="40" xfId="0" applyNumberFormat="1" applyFont="1" applyFill="1" applyBorder="1" applyAlignment="1">
      <alignment horizontal="right" vertical="top" wrapText="1"/>
    </xf>
    <xf numFmtId="0" fontId="10" fillId="17" borderId="31" xfId="0" applyFont="1" applyFill="1" applyBorder="1" applyAlignment="1">
      <alignment horizontal="left" vertical="top" wrapText="1"/>
    </xf>
    <xf numFmtId="1" fontId="10" fillId="17" borderId="31" xfId="0" applyNumberFormat="1" applyFont="1" applyFill="1" applyBorder="1" applyAlignment="1">
      <alignment horizontal="right" vertical="top" wrapText="1"/>
    </xf>
    <xf numFmtId="1" fontId="10" fillId="17" borderId="40" xfId="0" applyNumberFormat="1" applyFont="1" applyFill="1" applyBorder="1" applyAlignment="1">
      <alignment horizontal="right" vertical="top" wrapText="1"/>
    </xf>
    <xf numFmtId="0" fontId="2" fillId="17" borderId="31" xfId="0" applyFont="1" applyFill="1" applyBorder="1" applyAlignment="1">
      <alignment horizontal="left" vertical="top" wrapText="1"/>
    </xf>
    <xf numFmtId="3" fontId="2" fillId="17" borderId="31" xfId="0" applyNumberFormat="1" applyFont="1" applyFill="1" applyBorder="1" applyAlignment="1">
      <alignment horizontal="right" vertical="top" wrapText="1"/>
    </xf>
    <xf numFmtId="3" fontId="2" fillId="17" borderId="40" xfId="0" applyNumberFormat="1" applyFont="1" applyFill="1" applyBorder="1" applyAlignment="1">
      <alignment horizontal="right" vertical="top" wrapText="1"/>
    </xf>
    <xf numFmtId="0" fontId="7" fillId="5" borderId="41" xfId="0" applyFont="1" applyFill="1" applyBorder="1" applyAlignment="1">
      <alignment horizontal="left" vertical="top" wrapText="1"/>
    </xf>
    <xf numFmtId="3" fontId="2" fillId="5" borderId="41" xfId="0" applyNumberFormat="1" applyFont="1" applyFill="1" applyBorder="1" applyAlignment="1">
      <alignment horizontal="right" vertical="top" wrapText="1"/>
    </xf>
    <xf numFmtId="3" fontId="2" fillId="5" borderId="44" xfId="0" applyNumberFormat="1" applyFont="1" applyFill="1" applyBorder="1" applyAlignment="1">
      <alignment horizontal="right" vertical="top" wrapText="1"/>
    </xf>
    <xf numFmtId="0" fontId="10" fillId="0" borderId="31" xfId="0" applyFont="1" applyBorder="1"/>
    <xf numFmtId="0" fontId="10" fillId="17" borderId="31" xfId="0" applyFont="1" applyFill="1" applyBorder="1"/>
    <xf numFmtId="165" fontId="2" fillId="17" borderId="31" xfId="0" applyNumberFormat="1" applyFont="1" applyFill="1" applyBorder="1" applyAlignment="1">
      <alignment horizontal="right" vertical="top" wrapText="1"/>
    </xf>
    <xf numFmtId="165" fontId="2" fillId="17" borderId="40" xfId="0" applyNumberFormat="1" applyFont="1" applyFill="1" applyBorder="1" applyAlignment="1">
      <alignment horizontal="right" vertical="top" wrapText="1"/>
    </xf>
    <xf numFmtId="165" fontId="10" fillId="2" borderId="31" xfId="0" applyNumberFormat="1" applyFont="1" applyFill="1" applyBorder="1" applyAlignment="1">
      <alignment horizontal="right" vertical="top" wrapText="1"/>
    </xf>
    <xf numFmtId="165" fontId="10" fillId="2" borderId="40" xfId="0" applyNumberFormat="1" applyFont="1" applyFill="1" applyBorder="1" applyAlignment="1">
      <alignment horizontal="right" vertical="top" wrapText="1"/>
    </xf>
    <xf numFmtId="0" fontId="10" fillId="0" borderId="31" xfId="0" applyFont="1" applyBorder="1" applyAlignment="1">
      <alignment wrapText="1"/>
    </xf>
    <xf numFmtId="165" fontId="10" fillId="2" borderId="47" xfId="0" applyNumberFormat="1" applyFont="1" applyFill="1" applyBorder="1" applyAlignment="1">
      <alignment horizontal="right" vertical="top" wrapText="1"/>
    </xf>
    <xf numFmtId="165" fontId="10" fillId="2" borderId="22" xfId="0" applyNumberFormat="1" applyFont="1" applyFill="1" applyBorder="1" applyAlignment="1">
      <alignment horizontal="right" vertical="top" wrapText="1"/>
    </xf>
    <xf numFmtId="0" fontId="10" fillId="17" borderId="31" xfId="0" applyFont="1" applyFill="1" applyBorder="1" applyAlignment="1">
      <alignment horizontal="left" vertical="top"/>
    </xf>
    <xf numFmtId="165" fontId="10" fillId="17" borderId="31" xfId="0" applyNumberFormat="1" applyFont="1" applyFill="1" applyBorder="1" applyAlignment="1">
      <alignment horizontal="right" vertical="top" wrapText="1"/>
    </xf>
    <xf numFmtId="165" fontId="10" fillId="17" borderId="40" xfId="0" applyNumberFormat="1" applyFont="1" applyFill="1" applyBorder="1" applyAlignment="1">
      <alignment horizontal="right" vertical="top" wrapText="1"/>
    </xf>
    <xf numFmtId="0" fontId="10" fillId="2" borderId="31" xfId="0" applyFont="1" applyFill="1" applyBorder="1" applyAlignment="1">
      <alignment horizontal="left" vertical="top"/>
    </xf>
    <xf numFmtId="0" fontId="2" fillId="18" borderId="31" xfId="0" applyFont="1" applyFill="1" applyBorder="1" applyAlignment="1">
      <alignment horizontal="left" vertical="top"/>
    </xf>
    <xf numFmtId="0" fontId="8" fillId="18" borderId="31" xfId="0" applyFont="1" applyFill="1" applyBorder="1" applyAlignment="1">
      <alignment horizontal="left" vertical="top"/>
    </xf>
    <xf numFmtId="165" fontId="2" fillId="18" borderId="31" xfId="0" applyNumberFormat="1" applyFont="1" applyFill="1" applyBorder="1" applyAlignment="1">
      <alignment horizontal="right" vertical="top" wrapText="1"/>
    </xf>
    <xf numFmtId="165" fontId="2" fillId="18" borderId="40" xfId="0" applyNumberFormat="1" applyFont="1" applyFill="1" applyBorder="1" applyAlignment="1">
      <alignment horizontal="right" vertical="top" wrapText="1"/>
    </xf>
    <xf numFmtId="0" fontId="2" fillId="5" borderId="28" xfId="0" applyFont="1" applyFill="1" applyBorder="1" applyAlignment="1">
      <alignment horizontal="left" vertical="top" wrapText="1"/>
    </xf>
    <xf numFmtId="0" fontId="7" fillId="5" borderId="28" xfId="0" applyFont="1" applyFill="1" applyBorder="1" applyAlignment="1">
      <alignment horizontal="left" vertical="top" wrapText="1"/>
    </xf>
    <xf numFmtId="0" fontId="10" fillId="2" borderId="47" xfId="0" applyFont="1" applyFill="1" applyBorder="1" applyAlignment="1">
      <alignment horizontal="left" vertical="top" wrapText="1"/>
    </xf>
    <xf numFmtId="1" fontId="2" fillId="4" borderId="40" xfId="0" applyNumberFormat="1" applyFont="1" applyFill="1" applyBorder="1" applyAlignment="1">
      <alignment horizontal="right" vertical="top" wrapText="1"/>
    </xf>
    <xf numFmtId="0" fontId="2" fillId="16" borderId="31" xfId="0" applyFont="1" applyFill="1" applyBorder="1" applyAlignment="1">
      <alignment horizontal="left" vertical="center" wrapText="1"/>
    </xf>
    <xf numFmtId="0" fontId="2" fillId="16" borderId="47" xfId="0" applyFont="1" applyFill="1" applyBorder="1" applyAlignment="1">
      <alignment horizontal="left" vertical="center" wrapText="1"/>
    </xf>
    <xf numFmtId="1" fontId="2" fillId="16" borderId="31" xfId="0" applyNumberFormat="1" applyFont="1" applyFill="1" applyBorder="1" applyAlignment="1">
      <alignment horizontal="right" vertical="top" wrapText="1"/>
    </xf>
    <xf numFmtId="1" fontId="2" fillId="16" borderId="40" xfId="0" applyNumberFormat="1" applyFont="1" applyFill="1" applyBorder="1" applyAlignment="1">
      <alignment horizontal="right" vertical="top" wrapText="1"/>
    </xf>
    <xf numFmtId="0" fontId="10" fillId="8" borderId="47" xfId="0" applyFont="1" applyFill="1" applyBorder="1" applyAlignment="1">
      <alignment horizontal="left" vertical="center" wrapText="1"/>
    </xf>
    <xf numFmtId="1" fontId="10" fillId="8" borderId="31" xfId="0" applyNumberFormat="1" applyFont="1" applyFill="1" applyBorder="1" applyAlignment="1">
      <alignment horizontal="right" vertical="top" wrapText="1"/>
    </xf>
    <xf numFmtId="1" fontId="10" fillId="8" borderId="40" xfId="0" applyNumberFormat="1" applyFont="1" applyFill="1" applyBorder="1" applyAlignment="1">
      <alignment horizontal="right" vertical="top" wrapText="1"/>
    </xf>
    <xf numFmtId="0" fontId="7" fillId="2" borderId="31" xfId="0" applyFont="1" applyFill="1" applyBorder="1" applyAlignment="1">
      <alignment horizontal="left" vertical="top" wrapText="1"/>
    </xf>
    <xf numFmtId="0" fontId="6" fillId="2" borderId="31" xfId="0" applyFont="1" applyFill="1" applyBorder="1" applyAlignment="1">
      <alignment horizontal="left" vertical="top" wrapText="1"/>
    </xf>
    <xf numFmtId="1" fontId="6" fillId="2" borderId="31" xfId="0" applyNumberFormat="1" applyFont="1" applyFill="1" applyBorder="1" applyAlignment="1">
      <alignment horizontal="right" vertical="top" wrapText="1"/>
    </xf>
    <xf numFmtId="0" fontId="18" fillId="2" borderId="31" xfId="0" applyFont="1" applyFill="1" applyBorder="1" applyAlignment="1">
      <alignment horizontal="left" vertical="top" wrapText="1"/>
    </xf>
    <xf numFmtId="1" fontId="6" fillId="2" borderId="41" xfId="0" applyNumberFormat="1" applyFont="1" applyFill="1" applyBorder="1" applyAlignment="1">
      <alignment horizontal="right" vertical="top" wrapText="1"/>
    </xf>
    <xf numFmtId="164" fontId="6" fillId="2" borderId="31" xfId="0" applyNumberFormat="1" applyFont="1" applyFill="1" applyBorder="1" applyAlignment="1">
      <alignment horizontal="left" vertical="top" wrapText="1"/>
    </xf>
    <xf numFmtId="1" fontId="6" fillId="2" borderId="28" xfId="0" applyNumberFormat="1" applyFont="1" applyFill="1" applyBorder="1" applyAlignment="1">
      <alignment horizontal="right" vertical="top" wrapText="1"/>
    </xf>
    <xf numFmtId="0" fontId="21"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left" vertical="center"/>
    </xf>
    <xf numFmtId="166" fontId="22" fillId="2" borderId="0" xfId="0" applyNumberFormat="1" applyFont="1" applyFill="1" applyAlignment="1">
      <alignment horizontal="left" vertical="center"/>
    </xf>
    <xf numFmtId="0" fontId="1" fillId="2" borderId="0" xfId="0" applyFont="1" applyFill="1" applyAlignment="1">
      <alignment horizontal="left" vertical="top"/>
    </xf>
    <xf numFmtId="0" fontId="24" fillId="0" borderId="41" xfId="0" applyFont="1" applyBorder="1" applyAlignment="1">
      <alignment horizontal="center"/>
    </xf>
    <xf numFmtId="3" fontId="25" fillId="0" borderId="31" xfId="0" applyNumberFormat="1" applyFont="1" applyBorder="1" applyAlignment="1">
      <alignment horizontal="right"/>
    </xf>
    <xf numFmtId="0" fontId="0" fillId="0" borderId="45" xfId="0" applyBorder="1"/>
    <xf numFmtId="0" fontId="0" fillId="0" borderId="0" xfId="0" applyAlignment="1">
      <alignment horizontal="right"/>
    </xf>
    <xf numFmtId="0" fontId="25" fillId="0" borderId="31" xfId="0" applyFont="1" applyBorder="1"/>
    <xf numFmtId="3" fontId="25" fillId="0" borderId="41" xfId="0" applyNumberFormat="1" applyFont="1" applyBorder="1" applyAlignment="1">
      <alignment horizontal="right"/>
    </xf>
    <xf numFmtId="3" fontId="25" fillId="0" borderId="31" xfId="0" applyNumberFormat="1" applyFont="1" applyBorder="1"/>
    <xf numFmtId="49" fontId="0" fillId="0" borderId="0" xfId="0" applyNumberFormat="1"/>
    <xf numFmtId="3" fontId="25" fillId="0" borderId="31" xfId="0" applyNumberFormat="1" applyFont="1" applyBorder="1" applyAlignment="1">
      <alignment horizontal="right" wrapText="1"/>
    </xf>
    <xf numFmtId="0" fontId="25" fillId="0" borderId="31" xfId="0" applyFont="1" applyBorder="1" applyAlignment="1">
      <alignment horizontal="right"/>
    </xf>
    <xf numFmtId="3" fontId="26" fillId="0" borderId="31" xfId="0" applyNumberFormat="1" applyFont="1" applyBorder="1" applyAlignment="1">
      <alignment horizontal="right" wrapText="1"/>
    </xf>
    <xf numFmtId="0" fontId="24" fillId="0" borderId="31" xfId="0" applyFont="1" applyBorder="1"/>
    <xf numFmtId="3" fontId="27" fillId="0" borderId="31" xfId="0" applyNumberFormat="1" applyFont="1" applyBorder="1"/>
    <xf numFmtId="0" fontId="26" fillId="0" borderId="0" xfId="0" applyFont="1"/>
    <xf numFmtId="0" fontId="24" fillId="0" borderId="46" xfId="0" applyFont="1" applyBorder="1" applyAlignment="1">
      <alignment horizontal="center"/>
    </xf>
    <xf numFmtId="0" fontId="0" fillId="0" borderId="46" xfId="0" applyBorder="1"/>
    <xf numFmtId="0" fontId="28" fillId="0" borderId="46" xfId="0" applyFont="1" applyBorder="1"/>
    <xf numFmtId="0" fontId="24" fillId="0" borderId="45" xfId="0" applyFont="1" applyBorder="1" applyAlignment="1">
      <alignment horizontal="center"/>
    </xf>
    <xf numFmtId="0" fontId="28" fillId="0" borderId="28" xfId="0" applyFont="1" applyBorder="1"/>
    <xf numFmtId="3" fontId="26" fillId="0" borderId="31" xfId="0" applyNumberFormat="1" applyFont="1" applyBorder="1"/>
    <xf numFmtId="0" fontId="0" fillId="0" borderId="41" xfId="0" applyBorder="1"/>
    <xf numFmtId="4" fontId="0" fillId="0" borderId="0" xfId="0" applyNumberFormat="1"/>
    <xf numFmtId="0" fontId="28" fillId="0" borderId="46" xfId="0" applyFont="1" applyBorder="1" applyAlignment="1">
      <alignment vertical="center"/>
    </xf>
    <xf numFmtId="4" fontId="0" fillId="2" borderId="31" xfId="0" applyNumberFormat="1" applyFill="1" applyBorder="1" applyAlignment="1">
      <alignment horizontal="left" vertical="top"/>
    </xf>
    <xf numFmtId="0" fontId="29" fillId="2" borderId="0" xfId="0" applyFont="1" applyFill="1" applyAlignment="1">
      <alignment horizontal="left" vertical="top"/>
    </xf>
    <xf numFmtId="0" fontId="30" fillId="2" borderId="0" xfId="0" applyFont="1" applyFill="1" applyAlignment="1">
      <alignment horizontal="left" vertical="top"/>
    </xf>
    <xf numFmtId="0" fontId="10" fillId="16" borderId="31" xfId="0" applyFont="1" applyFill="1" applyBorder="1" applyAlignment="1">
      <alignment horizontal="left" vertical="top" wrapText="1"/>
    </xf>
    <xf numFmtId="0" fontId="10" fillId="19" borderId="0" xfId="0" applyFont="1" applyFill="1" applyAlignment="1">
      <alignment horizontal="left" vertical="top" wrapText="1"/>
    </xf>
    <xf numFmtId="0" fontId="7" fillId="6" borderId="31" xfId="0" applyFont="1" applyFill="1" applyBorder="1" applyAlignment="1">
      <alignment horizontal="left" vertical="top" wrapText="1"/>
    </xf>
    <xf numFmtId="0" fontId="10" fillId="0" borderId="31" xfId="0" applyFont="1" applyBorder="1" applyAlignment="1">
      <alignment horizontal="left" vertical="top"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31" xfId="0" applyFont="1" applyBorder="1" applyAlignment="1">
      <alignment horizontal="left" vertical="top"/>
    </xf>
    <xf numFmtId="0" fontId="31" fillId="4" borderId="0" xfId="0" applyFont="1" applyFill="1" applyAlignment="1">
      <alignment horizontal="left" vertical="top"/>
    </xf>
    <xf numFmtId="1" fontId="8" fillId="2" borderId="0" xfId="0" applyNumberFormat="1" applyFont="1" applyFill="1" applyAlignment="1">
      <alignment horizontal="right"/>
    </xf>
    <xf numFmtId="1" fontId="2" fillId="13" borderId="31" xfId="0" applyNumberFormat="1" applyFont="1" applyFill="1" applyBorder="1" applyAlignment="1">
      <alignment horizontal="right" vertical="center"/>
    </xf>
    <xf numFmtId="1" fontId="2" fillId="4" borderId="31" xfId="0" applyNumberFormat="1" applyFont="1" applyFill="1" applyBorder="1" applyAlignment="1">
      <alignment horizontal="right" vertical="center"/>
    </xf>
    <xf numFmtId="1" fontId="2" fillId="14" borderId="31" xfId="0" applyNumberFormat="1" applyFont="1" applyFill="1" applyBorder="1" applyAlignment="1">
      <alignment horizontal="right" vertical="center"/>
    </xf>
    <xf numFmtId="1" fontId="2" fillId="11" borderId="31" xfId="0" applyNumberFormat="1" applyFont="1" applyFill="1" applyBorder="1" applyAlignment="1">
      <alignment horizontal="right" vertical="center"/>
    </xf>
    <xf numFmtId="3" fontId="10" fillId="11" borderId="31" xfId="0" applyNumberFormat="1" applyFont="1" applyFill="1" applyBorder="1" applyAlignment="1">
      <alignment horizontal="right" vertical="center"/>
    </xf>
    <xf numFmtId="0" fontId="13" fillId="0" borderId="26" xfId="0" applyFont="1" applyBorder="1" applyAlignment="1">
      <alignment horizontal="center" vertical="center" wrapText="1"/>
    </xf>
    <xf numFmtId="3" fontId="7" fillId="4" borderId="26" xfId="0" applyNumberFormat="1" applyFont="1" applyFill="1" applyBorder="1" applyAlignment="1">
      <alignment vertical="center" wrapText="1"/>
    </xf>
    <xf numFmtId="3" fontId="10" fillId="2" borderId="28" xfId="0" applyNumberFormat="1" applyFont="1" applyFill="1" applyBorder="1" applyAlignment="1">
      <alignment horizontal="right" vertical="center"/>
    </xf>
    <xf numFmtId="3" fontId="10" fillId="0" borderId="28" xfId="0" applyNumberFormat="1" applyFont="1" applyBorder="1" applyAlignment="1">
      <alignment horizontal="right" vertical="center"/>
    </xf>
    <xf numFmtId="3" fontId="10" fillId="0" borderId="31" xfId="0" applyNumberFormat="1" applyFont="1" applyBorder="1" applyAlignment="1">
      <alignment vertical="center" wrapText="1"/>
    </xf>
    <xf numFmtId="3" fontId="10" fillId="2" borderId="31" xfId="0" applyNumberFormat="1" applyFont="1" applyFill="1" applyBorder="1" applyAlignment="1">
      <alignment vertical="center" wrapText="1"/>
    </xf>
    <xf numFmtId="3" fontId="10" fillId="0" borderId="35" xfId="0" applyNumberFormat="1" applyFont="1" applyBorder="1" applyAlignment="1">
      <alignment vertical="center" wrapText="1"/>
    </xf>
    <xf numFmtId="3" fontId="7" fillId="4" borderId="29" xfId="0" applyNumberFormat="1" applyFont="1" applyFill="1" applyBorder="1" applyAlignment="1">
      <alignment horizontal="right" vertical="center" wrapText="1"/>
    </xf>
    <xf numFmtId="3" fontId="7" fillId="7" borderId="31" xfId="0" applyNumberFormat="1" applyFont="1" applyFill="1" applyBorder="1" applyAlignment="1">
      <alignment horizontal="right" vertical="center" wrapText="1"/>
    </xf>
    <xf numFmtId="3" fontId="10" fillId="2" borderId="31" xfId="0" applyNumberFormat="1" applyFont="1" applyFill="1" applyBorder="1" applyAlignment="1">
      <alignment vertical="center"/>
    </xf>
    <xf numFmtId="3" fontId="10" fillId="8" borderId="31" xfId="0" applyNumberFormat="1" applyFont="1" applyFill="1" applyBorder="1" applyAlignment="1">
      <alignment vertical="center" wrapText="1"/>
    </xf>
    <xf numFmtId="3" fontId="10" fillId="9" borderId="31" xfId="0" applyNumberFormat="1" applyFont="1" applyFill="1" applyBorder="1" applyAlignment="1">
      <alignment vertical="center" wrapText="1"/>
    </xf>
    <xf numFmtId="3" fontId="10" fillId="0" borderId="31" xfId="0" applyNumberFormat="1" applyFont="1" applyBorder="1" applyAlignment="1">
      <alignment vertical="center"/>
    </xf>
    <xf numFmtId="3" fontId="10" fillId="8" borderId="31" xfId="0" applyNumberFormat="1" applyFont="1" applyFill="1" applyBorder="1" applyAlignment="1">
      <alignment vertical="center"/>
    </xf>
    <xf numFmtId="3" fontId="10" fillId="8" borderId="31" xfId="0" applyNumberFormat="1" applyFont="1" applyFill="1" applyBorder="1" applyAlignment="1">
      <alignment horizontal="right" vertical="center" wrapText="1"/>
    </xf>
    <xf numFmtId="3" fontId="10" fillId="0" borderId="31" xfId="0" applyNumberFormat="1" applyFont="1" applyBorder="1" applyAlignment="1">
      <alignment horizontal="left" vertical="center"/>
    </xf>
    <xf numFmtId="3" fontId="10" fillId="3" borderId="31" xfId="0" applyNumberFormat="1" applyFont="1" applyFill="1" applyBorder="1" applyAlignment="1">
      <alignment vertical="center" wrapText="1"/>
    </xf>
    <xf numFmtId="3" fontId="10" fillId="3" borderId="31" xfId="0" applyNumberFormat="1" applyFont="1" applyFill="1" applyBorder="1" applyAlignment="1">
      <alignment vertical="center"/>
    </xf>
    <xf numFmtId="3" fontId="7" fillId="2" borderId="31" xfId="0" applyNumberFormat="1" applyFont="1" applyFill="1" applyBorder="1" applyAlignment="1">
      <alignment vertical="center" wrapText="1"/>
    </xf>
    <xf numFmtId="3" fontId="7" fillId="0" borderId="31" xfId="0" applyNumberFormat="1" applyFont="1" applyBorder="1" applyAlignment="1">
      <alignment vertical="center" wrapText="1"/>
    </xf>
    <xf numFmtId="3" fontId="10" fillId="4" borderId="29" xfId="0" applyNumberFormat="1" applyFont="1" applyFill="1" applyBorder="1" applyAlignment="1">
      <alignment vertical="center" wrapText="1"/>
    </xf>
    <xf numFmtId="3" fontId="7" fillId="6" borderId="31" xfId="0" applyNumberFormat="1" applyFont="1" applyFill="1" applyBorder="1" applyAlignment="1">
      <alignment vertical="center" wrapText="1"/>
    </xf>
    <xf numFmtId="3" fontId="7" fillId="7" borderId="35" xfId="0" applyNumberFormat="1" applyFont="1" applyFill="1" applyBorder="1" applyAlignment="1">
      <alignment vertical="center" wrapText="1"/>
    </xf>
    <xf numFmtId="0" fontId="32" fillId="2" borderId="0" xfId="0" applyFont="1" applyFill="1" applyAlignment="1">
      <alignment horizontal="left" vertical="center"/>
    </xf>
    <xf numFmtId="0" fontId="33" fillId="2" borderId="0" xfId="0" applyFont="1" applyFill="1" applyAlignment="1">
      <alignment horizontal="left" vertical="center"/>
    </xf>
    <xf numFmtId="0" fontId="34" fillId="2" borderId="0" xfId="0" applyFont="1" applyFill="1" applyAlignment="1">
      <alignment horizontal="left" vertical="center"/>
    </xf>
    <xf numFmtId="3" fontId="9" fillId="2" borderId="0" xfId="0" applyNumberFormat="1" applyFont="1" applyFill="1" applyAlignment="1">
      <alignment horizontal="left" vertical="center"/>
    </xf>
    <xf numFmtId="49" fontId="10" fillId="2" borderId="31" xfId="0" applyNumberFormat="1" applyFont="1" applyFill="1" applyBorder="1" applyAlignment="1">
      <alignment horizontal="left" vertical="center"/>
    </xf>
    <xf numFmtId="0" fontId="10" fillId="2" borderId="30" xfId="0" applyFont="1" applyFill="1" applyBorder="1" applyAlignment="1">
      <alignment horizontal="left" wrapText="1"/>
    </xf>
    <xf numFmtId="0" fontId="10" fillId="0" borderId="34" xfId="0" applyFont="1" applyBorder="1" applyAlignment="1">
      <alignment horizontal="left" vertical="center" wrapText="1"/>
    </xf>
    <xf numFmtId="3" fontId="10" fillId="2" borderId="35" xfId="0" applyNumberFormat="1" applyFont="1" applyFill="1" applyBorder="1" applyAlignment="1">
      <alignment vertical="center" wrapText="1"/>
    </xf>
    <xf numFmtId="1" fontId="7" fillId="2" borderId="0" xfId="0" applyNumberFormat="1" applyFont="1" applyFill="1" applyAlignment="1">
      <alignment horizontal="right"/>
    </xf>
    <xf numFmtId="0" fontId="18" fillId="2" borderId="0" xfId="0" applyFont="1" applyFill="1" applyAlignment="1">
      <alignment horizontal="left"/>
    </xf>
    <xf numFmtId="0" fontId="7" fillId="7" borderId="31" xfId="0" applyFont="1" applyFill="1" applyBorder="1" applyAlignment="1">
      <alignment horizontal="center" vertical="center"/>
    </xf>
    <xf numFmtId="1" fontId="10" fillId="20" borderId="31" xfId="0" applyNumberFormat="1" applyFont="1" applyFill="1" applyBorder="1" applyAlignment="1">
      <alignment horizontal="right" vertical="center"/>
    </xf>
    <xf numFmtId="164" fontId="7" fillId="11" borderId="31" xfId="0" applyNumberFormat="1" applyFont="1" applyFill="1" applyBorder="1" applyAlignment="1">
      <alignment horizontal="left" vertical="center" wrapText="1"/>
    </xf>
    <xf numFmtId="0" fontId="10" fillId="12" borderId="31" xfId="0" applyFont="1" applyFill="1" applyBorder="1" applyAlignment="1">
      <alignment horizontal="left" vertical="center"/>
    </xf>
    <xf numFmtId="0" fontId="7" fillId="12" borderId="31" xfId="0" applyFont="1" applyFill="1" applyBorder="1" applyAlignment="1">
      <alignment vertical="center"/>
    </xf>
    <xf numFmtId="0" fontId="35" fillId="0" borderId="0" xfId="0" applyFont="1" applyAlignment="1">
      <alignment horizontal="left"/>
    </xf>
    <xf numFmtId="3" fontId="18" fillId="2" borderId="0" xfId="0" applyNumberFormat="1" applyFont="1" applyFill="1" applyAlignment="1">
      <alignment horizontal="right"/>
    </xf>
    <xf numFmtId="0" fontId="18" fillId="0" borderId="0" xfId="0" applyFont="1" applyAlignment="1">
      <alignment horizontal="left"/>
    </xf>
    <xf numFmtId="0" fontId="18" fillId="2" borderId="0" xfId="0" applyFont="1" applyFill="1" applyAlignment="1">
      <alignment horizontal="right"/>
    </xf>
    <xf numFmtId="3" fontId="10" fillId="0" borderId="28" xfId="0" applyNumberFormat="1" applyFont="1" applyBorder="1" applyAlignment="1">
      <alignment vertical="center" wrapText="1"/>
    </xf>
    <xf numFmtId="164" fontId="10" fillId="2" borderId="27" xfId="0" applyNumberFormat="1" applyFont="1" applyFill="1" applyBorder="1" applyAlignment="1">
      <alignment horizontal="left" vertical="center" wrapText="1"/>
    </xf>
    <xf numFmtId="164" fontId="10" fillId="2" borderId="28" xfId="0" applyNumberFormat="1" applyFont="1" applyFill="1" applyBorder="1" applyAlignment="1">
      <alignment horizontal="left" vertical="center" wrapText="1"/>
    </xf>
    <xf numFmtId="0" fontId="10" fillId="2" borderId="28" xfId="0" applyFont="1" applyFill="1" applyBorder="1" applyAlignment="1">
      <alignment horizontal="left" vertical="center" wrapText="1"/>
    </xf>
    <xf numFmtId="10" fontId="9" fillId="2" borderId="0" xfId="0" applyNumberFormat="1" applyFont="1" applyFill="1" applyAlignment="1">
      <alignment horizontal="left" vertical="center"/>
    </xf>
    <xf numFmtId="0" fontId="7" fillId="2" borderId="1" xfId="0" applyFont="1" applyFill="1" applyBorder="1" applyAlignment="1">
      <alignment horizontal="center" vertical="center"/>
    </xf>
    <xf numFmtId="0" fontId="7" fillId="2" borderId="0" xfId="0" applyFont="1" applyFill="1" applyAlignment="1">
      <alignment horizontal="left" vertical="center"/>
    </xf>
    <xf numFmtId="0" fontId="36" fillId="2" borderId="0" xfId="0" applyFont="1" applyFill="1" applyAlignment="1">
      <alignment horizontal="left" vertical="center"/>
    </xf>
    <xf numFmtId="0" fontId="37" fillId="2" borderId="25"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0" xfId="0" applyFont="1" applyFill="1" applyAlignment="1">
      <alignment horizontal="left" vertical="center"/>
    </xf>
    <xf numFmtId="0" fontId="40" fillId="2" borderId="26" xfId="0" applyFont="1" applyFill="1" applyBorder="1" applyAlignment="1">
      <alignment horizontal="center" vertical="center"/>
    </xf>
    <xf numFmtId="0" fontId="40" fillId="2" borderId="0" xfId="0" applyFont="1" applyFill="1" applyAlignment="1">
      <alignment horizontal="left" vertical="center"/>
    </xf>
    <xf numFmtId="0" fontId="37" fillId="0" borderId="26" xfId="0" applyFont="1" applyBorder="1" applyAlignment="1">
      <alignment horizontal="center" vertical="center" wrapText="1"/>
    </xf>
    <xf numFmtId="0" fontId="37" fillId="0" borderId="3" xfId="0" applyFont="1" applyBorder="1" applyAlignment="1">
      <alignment horizontal="center" vertical="center" wrapText="1"/>
    </xf>
    <xf numFmtId="0" fontId="39" fillId="2" borderId="1" xfId="0" applyFont="1" applyFill="1" applyBorder="1" applyAlignment="1">
      <alignment horizontal="center" vertical="center"/>
    </xf>
    <xf numFmtId="14" fontId="40" fillId="0" borderId="26" xfId="0" applyNumberFormat="1" applyFont="1" applyBorder="1" applyAlignment="1">
      <alignment horizontal="center" vertical="center" wrapText="1"/>
    </xf>
    <xf numFmtId="0" fontId="40" fillId="0" borderId="3" xfId="0" applyFont="1" applyBorder="1" applyAlignment="1">
      <alignment horizontal="center" vertical="center" wrapText="1"/>
    </xf>
    <xf numFmtId="3" fontId="7" fillId="3" borderId="26"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0" fontId="7" fillId="5" borderId="27" xfId="0" applyFont="1" applyFill="1" applyBorder="1" applyAlignment="1">
      <alignment horizontal="left" vertical="center" wrapText="1"/>
    </xf>
    <xf numFmtId="3" fontId="7" fillId="6" borderId="29" xfId="0" applyNumberFormat="1" applyFont="1" applyFill="1" applyBorder="1" applyAlignment="1">
      <alignment horizontal="right" vertical="center"/>
    </xf>
    <xf numFmtId="3" fontId="7" fillId="6" borderId="38" xfId="0" applyNumberFormat="1" applyFont="1" applyFill="1" applyBorder="1" applyAlignment="1">
      <alignment horizontal="right" vertical="center"/>
    </xf>
    <xf numFmtId="0" fontId="7" fillId="5" borderId="30" xfId="0" applyFont="1" applyFill="1" applyBorder="1" applyAlignment="1">
      <alignment horizontal="left" vertical="center" wrapText="1"/>
    </xf>
    <xf numFmtId="3" fontId="7" fillId="5" borderId="31" xfId="0" applyNumberFormat="1" applyFont="1" applyFill="1" applyBorder="1" applyAlignment="1">
      <alignment vertical="center" wrapText="1"/>
    </xf>
    <xf numFmtId="3" fontId="7" fillId="5" borderId="33" xfId="0" applyNumberFormat="1" applyFont="1" applyFill="1" applyBorder="1" applyAlignment="1">
      <alignment vertical="center" wrapText="1"/>
    </xf>
    <xf numFmtId="3" fontId="10" fillId="22" borderId="32" xfId="0" applyNumberFormat="1" applyFont="1" applyFill="1" applyBorder="1" applyAlignment="1">
      <alignment horizontal="right" vertical="center"/>
    </xf>
    <xf numFmtId="3" fontId="10" fillId="22" borderId="36" xfId="0" applyNumberFormat="1" applyFont="1" applyFill="1" applyBorder="1" applyAlignment="1">
      <alignment horizontal="right" vertical="center"/>
    </xf>
    <xf numFmtId="3" fontId="10" fillId="23" borderId="32" xfId="0" applyNumberFormat="1" applyFont="1" applyFill="1" applyBorder="1" applyAlignment="1">
      <alignment horizontal="right" vertical="center"/>
    </xf>
    <xf numFmtId="3" fontId="10" fillId="23" borderId="33" xfId="0" applyNumberFormat="1" applyFont="1" applyFill="1" applyBorder="1" applyAlignment="1">
      <alignment vertical="center" wrapText="1"/>
    </xf>
    <xf numFmtId="164" fontId="7" fillId="5" borderId="30" xfId="0" applyNumberFormat="1" applyFont="1" applyFill="1" applyBorder="1" applyAlignment="1">
      <alignment horizontal="left" vertical="center" wrapText="1"/>
    </xf>
    <xf numFmtId="3" fontId="7" fillId="21" borderId="33" xfId="0" applyNumberFormat="1" applyFont="1" applyFill="1" applyBorder="1" applyAlignment="1">
      <alignment horizontal="right" vertical="center" wrapText="1"/>
    </xf>
    <xf numFmtId="3" fontId="7" fillId="6" borderId="31" xfId="0" applyNumberFormat="1" applyFont="1" applyFill="1" applyBorder="1" applyAlignment="1">
      <alignment horizontal="right" vertical="center" wrapText="1"/>
    </xf>
    <xf numFmtId="3" fontId="7" fillId="6" borderId="33" xfId="0" applyNumberFormat="1" applyFont="1" applyFill="1" applyBorder="1" applyAlignment="1">
      <alignment horizontal="right" vertical="center" wrapText="1"/>
    </xf>
    <xf numFmtId="0" fontId="7" fillId="6" borderId="30" xfId="0" applyFont="1" applyFill="1" applyBorder="1" applyAlignment="1">
      <alignment horizontal="left" vertical="center" wrapText="1"/>
    </xf>
    <xf numFmtId="165" fontId="7" fillId="5" borderId="31" xfId="0" applyNumberFormat="1" applyFont="1" applyFill="1" applyBorder="1" applyAlignment="1">
      <alignment vertical="center" wrapText="1"/>
    </xf>
    <xf numFmtId="3" fontId="7" fillId="5" borderId="31" xfId="0" applyNumberFormat="1" applyFont="1" applyFill="1" applyBorder="1" applyAlignment="1">
      <alignment horizontal="right" vertical="center" wrapText="1"/>
    </xf>
    <xf numFmtId="3" fontId="7" fillId="5" borderId="33" xfId="0" applyNumberFormat="1" applyFont="1" applyFill="1" applyBorder="1" applyAlignment="1">
      <alignment horizontal="right" vertical="center" wrapText="1"/>
    </xf>
    <xf numFmtId="0" fontId="4" fillId="24" borderId="0" xfId="0" applyFont="1" applyFill="1" applyBorder="1" applyAlignment="1">
      <alignment horizontal="left" vertical="top"/>
    </xf>
    <xf numFmtId="0" fontId="41" fillId="0" borderId="0" xfId="0" applyFont="1" applyFill="1" applyBorder="1" applyAlignment="1">
      <alignment horizontal="right" vertical="top"/>
    </xf>
    <xf numFmtId="167" fontId="41" fillId="0" borderId="13" xfId="0" applyNumberFormat="1" applyFont="1" applyFill="1" applyBorder="1" applyAlignment="1">
      <alignment horizontal="center" vertical="center"/>
    </xf>
    <xf numFmtId="0" fontId="41" fillId="0" borderId="48" xfId="0" applyFont="1" applyFill="1" applyBorder="1" applyAlignment="1">
      <alignment horizontal="right" vertical="top"/>
    </xf>
    <xf numFmtId="167" fontId="42" fillId="0" borderId="7" xfId="0" applyNumberFormat="1" applyFont="1" applyFill="1" applyBorder="1" applyAlignment="1">
      <alignment horizontal="right" vertical="top"/>
    </xf>
    <xf numFmtId="167" fontId="41" fillId="0" borderId="7" xfId="0" applyNumberFormat="1" applyFont="1" applyFill="1" applyBorder="1" applyAlignment="1">
      <alignment horizontal="right" vertical="top"/>
    </xf>
    <xf numFmtId="167" fontId="42" fillId="0" borderId="49" xfId="0" applyNumberFormat="1" applyFont="1" applyFill="1" applyBorder="1" applyAlignment="1">
      <alignment horizontal="right" vertical="top"/>
    </xf>
    <xf numFmtId="167" fontId="41" fillId="0" borderId="2" xfId="0" applyNumberFormat="1" applyFont="1" applyFill="1" applyBorder="1" applyAlignment="1">
      <alignment horizontal="right" vertical="top"/>
    </xf>
    <xf numFmtId="167" fontId="41" fillId="0" borderId="48" xfId="0" applyNumberFormat="1" applyFont="1" applyFill="1" applyBorder="1" applyAlignment="1">
      <alignment horizontal="right" vertical="top"/>
    </xf>
    <xf numFmtId="0" fontId="41" fillId="0" borderId="2" xfId="0" applyFont="1" applyFill="1" applyBorder="1" applyAlignment="1">
      <alignment horizontal="right" vertical="top"/>
    </xf>
    <xf numFmtId="0" fontId="41" fillId="0" borderId="6" xfId="0" applyFont="1" applyFill="1" applyBorder="1" applyAlignment="1">
      <alignment horizontal="right" vertical="top"/>
    </xf>
    <xf numFmtId="0" fontId="41" fillId="0" borderId="7" xfId="0" applyFont="1" applyFill="1" applyBorder="1" applyAlignment="1">
      <alignment horizontal="right" vertical="top"/>
    </xf>
    <xf numFmtId="0" fontId="42" fillId="0" borderId="0" xfId="0" applyFont="1" applyFill="1" applyBorder="1" applyAlignment="1">
      <alignment horizontal="right" vertical="top"/>
    </xf>
    <xf numFmtId="167" fontId="42" fillId="0" borderId="2"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xf>
    <xf numFmtId="164" fontId="37" fillId="25" borderId="6" xfId="0" applyNumberFormat="1" applyFont="1" applyFill="1" applyBorder="1" applyAlignment="1">
      <alignment horizontal="left" vertical="top" wrapText="1"/>
    </xf>
    <xf numFmtId="0" fontId="10" fillId="0" borderId="30" xfId="0" applyFont="1" applyFill="1" applyBorder="1" applyAlignment="1">
      <alignment horizontal="left" vertical="center" wrapText="1"/>
    </xf>
    <xf numFmtId="3" fontId="10" fillId="0" borderId="31" xfId="0" applyNumberFormat="1" applyFont="1" applyFill="1" applyBorder="1" applyAlignment="1">
      <alignment vertical="center" wrapText="1"/>
    </xf>
    <xf numFmtId="3" fontId="10" fillId="0" borderId="32" xfId="0" applyNumberFormat="1" applyFont="1" applyFill="1" applyBorder="1" applyAlignment="1">
      <alignment horizontal="right" vertical="center"/>
    </xf>
    <xf numFmtId="164" fontId="2" fillId="0" borderId="9" xfId="0" applyNumberFormat="1" applyFont="1" applyFill="1" applyBorder="1" applyAlignment="1">
      <alignment horizontal="left" vertical="top" wrapText="1"/>
    </xf>
    <xf numFmtId="164" fontId="2" fillId="0" borderId="7" xfId="0" applyNumberFormat="1" applyFont="1" applyFill="1" applyBorder="1" applyAlignment="1">
      <alignment horizontal="left" vertical="top" wrapText="1"/>
    </xf>
    <xf numFmtId="3" fontId="2" fillId="0" borderId="7" xfId="0" applyNumberFormat="1" applyFont="1" applyFill="1" applyBorder="1" applyAlignment="1">
      <alignment horizontal="right" vertical="top" wrapText="1"/>
    </xf>
    <xf numFmtId="3" fontId="2" fillId="0" borderId="8" xfId="0" applyNumberFormat="1" applyFont="1" applyFill="1" applyBorder="1" applyAlignment="1">
      <alignment horizontal="right" vertical="top" wrapText="1"/>
    </xf>
    <xf numFmtId="0" fontId="2" fillId="0" borderId="0" xfId="0" applyFont="1" applyFill="1" applyAlignment="1">
      <alignment horizontal="left" vertical="top"/>
    </xf>
    <xf numFmtId="3" fontId="2" fillId="0" borderId="10" xfId="0" applyNumberFormat="1" applyFont="1" applyFill="1" applyBorder="1" applyAlignment="1">
      <alignment horizontal="right" vertical="top" wrapText="1"/>
    </xf>
    <xf numFmtId="164" fontId="2" fillId="0" borderId="11" xfId="0" applyNumberFormat="1" applyFont="1" applyFill="1" applyBorder="1" applyAlignment="1">
      <alignment horizontal="left" vertical="top" wrapText="1"/>
    </xf>
    <xf numFmtId="0" fontId="2" fillId="0" borderId="19" xfId="0" applyFont="1" applyFill="1" applyBorder="1" applyAlignment="1">
      <alignment horizontal="left" vertical="top" wrapText="1"/>
    </xf>
    <xf numFmtId="164" fontId="8" fillId="0" borderId="12" xfId="0" applyNumberFormat="1" applyFont="1" applyFill="1" applyBorder="1" applyAlignment="1">
      <alignment horizontal="left" vertical="top" wrapText="1"/>
    </xf>
    <xf numFmtId="3" fontId="8" fillId="0" borderId="20" xfId="0" applyNumberFormat="1" applyFont="1" applyFill="1" applyBorder="1" applyAlignment="1">
      <alignment horizontal="right" vertical="top" wrapText="1"/>
    </xf>
    <xf numFmtId="0" fontId="2" fillId="0" borderId="0" xfId="0" applyFont="1" applyFill="1" applyAlignment="1">
      <alignment horizontal="left" vertical="top" wrapText="1"/>
    </xf>
    <xf numFmtId="0" fontId="10" fillId="0" borderId="6" xfId="0" applyFont="1" applyFill="1" applyBorder="1" applyAlignment="1">
      <alignment horizontal="left" vertical="top"/>
    </xf>
    <xf numFmtId="3" fontId="7" fillId="0" borderId="6" xfId="0" applyNumberFormat="1" applyFont="1" applyFill="1" applyBorder="1" applyAlignment="1">
      <alignment horizontal="right" vertical="top"/>
    </xf>
    <xf numFmtId="0" fontId="9" fillId="0" borderId="0" xfId="0" applyFont="1" applyFill="1" applyAlignment="1">
      <alignment horizontal="left" vertical="top"/>
    </xf>
    <xf numFmtId="0" fontId="10" fillId="0" borderId="7" xfId="0" applyFont="1" applyFill="1" applyBorder="1" applyAlignment="1">
      <alignment horizontal="left" vertical="top"/>
    </xf>
    <xf numFmtId="3" fontId="10" fillId="0" borderId="7" xfId="0" applyNumberFormat="1" applyFont="1" applyFill="1" applyBorder="1" applyAlignment="1">
      <alignment horizontal="right" vertical="top"/>
    </xf>
    <xf numFmtId="0" fontId="7" fillId="0" borderId="12" xfId="0" applyFont="1" applyFill="1" applyBorder="1" applyAlignment="1">
      <alignment horizontal="justify" vertical="center"/>
    </xf>
    <xf numFmtId="3" fontId="2" fillId="0" borderId="0" xfId="0" applyNumberFormat="1" applyFont="1" applyFill="1" applyAlignment="1">
      <alignment horizontal="left" vertical="top"/>
    </xf>
    <xf numFmtId="0" fontId="10" fillId="0" borderId="21" xfId="0" applyFont="1" applyFill="1" applyBorder="1" applyAlignment="1">
      <alignment horizontal="left" vertical="top"/>
    </xf>
    <xf numFmtId="0" fontId="10" fillId="0" borderId="22" xfId="0" applyFont="1" applyFill="1" applyBorder="1" applyAlignment="1">
      <alignment horizontal="left" vertical="top"/>
    </xf>
    <xf numFmtId="0" fontId="7" fillId="0" borderId="23" xfId="0" applyFont="1" applyFill="1" applyBorder="1" applyAlignment="1">
      <alignment horizontal="left" vertical="top"/>
    </xf>
    <xf numFmtId="3" fontId="7" fillId="0" borderId="13" xfId="0" applyNumberFormat="1" applyFont="1" applyFill="1" applyBorder="1" applyAlignment="1">
      <alignment horizontal="right" vertical="top"/>
    </xf>
    <xf numFmtId="0" fontId="10" fillId="0" borderId="18" xfId="0" applyFont="1" applyFill="1" applyBorder="1" applyAlignment="1">
      <alignment horizontal="left" vertical="top"/>
    </xf>
    <xf numFmtId="3" fontId="10" fillId="0" borderId="6" xfId="0" applyNumberFormat="1" applyFont="1" applyFill="1" applyBorder="1" applyAlignment="1">
      <alignment horizontal="right" vertical="top"/>
    </xf>
    <xf numFmtId="0" fontId="8" fillId="0" borderId="24" xfId="0" applyFont="1" applyFill="1" applyBorder="1" applyAlignment="1">
      <alignment horizontal="left" vertical="top" wrapText="1"/>
    </xf>
    <xf numFmtId="3" fontId="10" fillId="0" borderId="12" xfId="0" applyNumberFormat="1" applyFont="1" applyFill="1" applyBorder="1" applyAlignment="1">
      <alignment horizontal="right" vertical="top"/>
    </xf>
    <xf numFmtId="0" fontId="41" fillId="0" borderId="12" xfId="0" applyFont="1" applyFill="1" applyBorder="1" applyAlignment="1">
      <alignment horizontal="right" vertical="top"/>
    </xf>
    <xf numFmtId="3" fontId="7" fillId="0" borderId="17" xfId="0" applyNumberFormat="1" applyFont="1" applyFill="1" applyBorder="1" applyAlignment="1">
      <alignment horizontal="right" vertical="top"/>
    </xf>
    <xf numFmtId="3" fontId="10" fillId="0" borderId="9" xfId="0" applyNumberFormat="1" applyFont="1" applyFill="1" applyBorder="1" applyAlignment="1">
      <alignment horizontal="right" vertical="top"/>
    </xf>
    <xf numFmtId="3" fontId="10" fillId="0" borderId="17" xfId="0" applyNumberFormat="1" applyFont="1" applyFill="1" applyBorder="1" applyAlignment="1">
      <alignment horizontal="right" vertical="top"/>
    </xf>
    <xf numFmtId="167" fontId="41" fillId="0" borderId="14" xfId="0" applyNumberFormat="1" applyFont="1" applyFill="1" applyBorder="1" applyAlignment="1">
      <alignment horizontal="right" vertical="top"/>
    </xf>
    <xf numFmtId="0" fontId="41" fillId="0" borderId="14" xfId="0" applyFont="1" applyFill="1" applyBorder="1" applyAlignment="1">
      <alignment horizontal="right" vertical="top"/>
    </xf>
    <xf numFmtId="0" fontId="41" fillId="0" borderId="42" xfId="0" applyFont="1" applyFill="1" applyBorder="1" applyAlignment="1">
      <alignment horizontal="right" vertical="top"/>
    </xf>
    <xf numFmtId="0" fontId="10" fillId="0" borderId="49" xfId="0" applyFont="1" applyFill="1" applyBorder="1" applyAlignment="1">
      <alignment horizontal="left" vertical="top"/>
    </xf>
    <xf numFmtId="3" fontId="10" fillId="0" borderId="49" xfId="0" applyNumberFormat="1" applyFont="1" applyFill="1" applyBorder="1" applyAlignment="1">
      <alignment horizontal="right" vertical="top"/>
    </xf>
    <xf numFmtId="3" fontId="10" fillId="0" borderId="12" xfId="0" applyNumberFormat="1" applyFont="1" applyFill="1" applyBorder="1" applyAlignment="1">
      <alignment horizontal="right" vertical="center"/>
    </xf>
    <xf numFmtId="3" fontId="10" fillId="0" borderId="19" xfId="0" applyNumberFormat="1" applyFont="1" applyFill="1" applyBorder="1" applyAlignment="1">
      <alignment horizontal="right" vertical="center"/>
    </xf>
    <xf numFmtId="3" fontId="7" fillId="26" borderId="12" xfId="0" applyNumberFormat="1" applyFont="1" applyFill="1" applyBorder="1" applyAlignment="1">
      <alignment horizontal="right" vertical="center"/>
    </xf>
    <xf numFmtId="3" fontId="7" fillId="26" borderId="31" xfId="0" applyNumberFormat="1" applyFont="1" applyFill="1" applyBorder="1" applyAlignment="1">
      <alignment vertical="center" wrapText="1"/>
    </xf>
    <xf numFmtId="0" fontId="9" fillId="0" borderId="0" xfId="0" applyFont="1" applyFill="1" applyAlignment="1">
      <alignment horizontal="left" vertical="center"/>
    </xf>
    <xf numFmtId="0" fontId="10" fillId="0" borderId="31" xfId="0" applyFont="1" applyFill="1" applyBorder="1" applyAlignment="1">
      <alignment horizontal="left" vertical="center" wrapText="1"/>
    </xf>
    <xf numFmtId="3" fontId="7" fillId="0" borderId="9" xfId="0" applyNumberFormat="1" applyFont="1" applyFill="1" applyBorder="1" applyAlignment="1">
      <alignment horizontal="right" vertical="top"/>
    </xf>
    <xf numFmtId="3" fontId="7" fillId="26" borderId="31" xfId="0" applyNumberFormat="1" applyFont="1" applyFill="1" applyBorder="1" applyAlignment="1">
      <alignment horizontal="right" vertical="center"/>
    </xf>
    <xf numFmtId="3" fontId="7" fillId="0" borderId="31"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3" fontId="2" fillId="2" borderId="0" xfId="0" applyNumberFormat="1" applyFont="1" applyFill="1" applyAlignment="1">
      <alignment horizontal="left" vertical="center"/>
    </xf>
    <xf numFmtId="4" fontId="7" fillId="26" borderId="31" xfId="0" applyNumberFormat="1" applyFont="1" applyFill="1" applyBorder="1" applyAlignment="1">
      <alignment horizontal="right" vertical="center"/>
    </xf>
    <xf numFmtId="0" fontId="2" fillId="2" borderId="0" xfId="0" applyFont="1" applyFill="1" applyAlignment="1">
      <alignment horizontal="left" vertical="center" wrapText="1"/>
    </xf>
    <xf numFmtId="0" fontId="7" fillId="0" borderId="31" xfId="0" applyFont="1" applyBorder="1" applyAlignment="1">
      <alignment vertical="center" wrapText="1" shrinkToFit="1"/>
    </xf>
    <xf numFmtId="0" fontId="10" fillId="0" borderId="31" xfId="0" applyFont="1" applyBorder="1" applyAlignment="1">
      <alignment vertical="center" wrapText="1"/>
    </xf>
    <xf numFmtId="4" fontId="10" fillId="0" borderId="31" xfId="0" applyNumberFormat="1" applyFont="1" applyBorder="1" applyAlignment="1">
      <alignment horizontal="right" vertical="center" wrapText="1"/>
    </xf>
    <xf numFmtId="0" fontId="8" fillId="2" borderId="0" xfId="0" applyFont="1" applyFill="1" applyAlignment="1">
      <alignment horizontal="left" vertical="center"/>
    </xf>
    <xf numFmtId="0" fontId="44" fillId="0" borderId="31" xfId="0" applyFont="1" applyBorder="1" applyAlignment="1">
      <alignment horizontal="left" vertical="center"/>
    </xf>
    <xf numFmtId="0" fontId="44" fillId="2" borderId="0" xfId="0" applyFont="1" applyFill="1" applyAlignment="1">
      <alignment horizontal="left" vertical="center"/>
    </xf>
    <xf numFmtId="0" fontId="10" fillId="2" borderId="0" xfId="0" applyFont="1" applyFill="1" applyAlignment="1">
      <alignment horizontal="left" vertical="top" wrapText="1"/>
    </xf>
    <xf numFmtId="0" fontId="2" fillId="2"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4" borderId="25"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16" fillId="10" borderId="31" xfId="0" applyFont="1" applyFill="1" applyBorder="1" applyAlignment="1">
      <alignment horizontal="center"/>
    </xf>
    <xf numFmtId="0" fontId="8" fillId="0" borderId="31" xfId="0" applyFont="1" applyBorder="1" applyAlignment="1">
      <alignment horizontal="right"/>
    </xf>
    <xf numFmtId="0" fontId="43" fillId="2" borderId="0" xfId="0" applyFont="1" applyFill="1" applyAlignment="1">
      <alignment horizontal="left"/>
    </xf>
    <xf numFmtId="0" fontId="7" fillId="4" borderId="45" xfId="0" applyFont="1" applyFill="1" applyBorder="1" applyAlignment="1">
      <alignment horizontal="left" vertical="center" wrapText="1"/>
    </xf>
    <xf numFmtId="0" fontId="18" fillId="2" borderId="40" xfId="0" applyFont="1" applyFill="1" applyBorder="1" applyAlignment="1">
      <alignment horizontal="left" vertical="top" wrapText="1"/>
    </xf>
    <xf numFmtId="1" fontId="6" fillId="2" borderId="31" xfId="0" applyNumberFormat="1" applyFont="1" applyFill="1" applyBorder="1" applyAlignment="1">
      <alignment horizontal="right" vertical="top" wrapText="1"/>
    </xf>
    <xf numFmtId="0" fontId="8" fillId="4" borderId="31" xfId="0" applyFont="1" applyFill="1" applyBorder="1" applyAlignment="1">
      <alignment horizontal="left" vertical="top" wrapText="1"/>
    </xf>
    <xf numFmtId="0" fontId="2" fillId="2" borderId="31"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15" borderId="31" xfId="0" applyFont="1" applyFill="1" applyBorder="1" applyAlignment="1">
      <alignment horizontal="left" vertical="top" wrapText="1"/>
    </xf>
    <xf numFmtId="0" fontId="7" fillId="16" borderId="31" xfId="0" applyFont="1" applyFill="1" applyBorder="1" applyAlignment="1">
      <alignment horizontal="left" vertical="top" wrapText="1"/>
    </xf>
    <xf numFmtId="3" fontId="25" fillId="0" borderId="31" xfId="0" applyNumberFormat="1" applyFont="1" applyBorder="1" applyAlignment="1">
      <alignment horizontal="right"/>
    </xf>
    <xf numFmtId="0" fontId="24" fillId="0" borderId="31" xfId="0" applyFont="1" applyBorder="1" applyAlignment="1">
      <alignment horizontal="center"/>
    </xf>
  </cellXfs>
  <cellStyles count="2">
    <cellStyle name="Normální" xfId="0" builtinId="0"/>
    <cellStyle name="Normální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BFBFBF"/>
      <rgbColor rgb="FFFF1744"/>
      <rgbColor rgb="FFE6B9B8"/>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D9D9D9"/>
      <rgbColor rgb="FFC3D69B"/>
      <rgbColor rgb="FF8EB4E3"/>
      <rgbColor rgb="FFFF99CC"/>
      <rgbColor rgb="FFD99694"/>
      <rgbColor rgb="FFFCD5B5"/>
      <rgbColor rgb="FF3366FF"/>
      <rgbColor rgb="FF92D050"/>
      <rgbColor rgb="FF99CC00"/>
      <rgbColor rgb="FFFFC0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6"/>
  <sheetViews>
    <sheetView showGridLines="0" tabSelected="1" zoomScaleNormal="100" workbookViewId="0">
      <selection activeCell="B6" sqref="B6"/>
    </sheetView>
  </sheetViews>
  <sheetFormatPr defaultColWidth="8.6640625" defaultRowHeight="14.4" x14ac:dyDescent="0.25"/>
  <cols>
    <col min="1" max="1" width="2.109375" style="3" customWidth="1"/>
    <col min="2" max="2" width="8.109375" style="3" customWidth="1"/>
    <col min="3" max="3" width="41.77734375" style="3" customWidth="1"/>
    <col min="4" max="5" width="11.6640625" style="4" customWidth="1"/>
    <col min="6" max="6" width="10.44140625" style="4" customWidth="1"/>
    <col min="7" max="7" width="8.6640625" style="433"/>
    <col min="8" max="16384" width="8.6640625" style="3"/>
  </cols>
  <sheetData>
    <row r="1" spans="2:7" ht="23.4" x14ac:dyDescent="0.45">
      <c r="B1" s="5"/>
    </row>
    <row r="2" spans="2:7" ht="16.8" customHeight="1" x14ac:dyDescent="0.25">
      <c r="B2" s="432" t="s">
        <v>1113</v>
      </c>
      <c r="C2" s="7"/>
    </row>
    <row r="3" spans="2:7" ht="6.6" hidden="1" customHeight="1" x14ac:dyDescent="0.35">
      <c r="B3" s="8"/>
      <c r="C3" s="6"/>
    </row>
    <row r="4" spans="2:7" ht="0.6" customHeight="1" x14ac:dyDescent="0.35">
      <c r="B4" s="8"/>
      <c r="C4" s="6"/>
    </row>
    <row r="5" spans="2:7" ht="16.2" customHeight="1" thickBot="1" x14ac:dyDescent="0.3">
      <c r="G5" s="444" t="s">
        <v>1119</v>
      </c>
    </row>
    <row r="6" spans="2:7" ht="30" customHeight="1" thickBot="1" x14ac:dyDescent="0.3">
      <c r="B6" s="9"/>
      <c r="C6" s="10"/>
      <c r="D6" s="11" t="s">
        <v>1110</v>
      </c>
      <c r="E6" s="11" t="s">
        <v>1115</v>
      </c>
      <c r="F6" s="11" t="s">
        <v>50</v>
      </c>
      <c r="G6" s="445" t="s">
        <v>1117</v>
      </c>
    </row>
    <row r="7" spans="2:7" ht="12.75" customHeight="1" thickBot="1" x14ac:dyDescent="0.3">
      <c r="B7" s="12"/>
      <c r="C7" s="13"/>
      <c r="D7" s="446">
        <v>45320</v>
      </c>
      <c r="E7" s="446">
        <v>45291</v>
      </c>
      <c r="F7" s="14" t="s">
        <v>1120</v>
      </c>
      <c r="G7" s="434" t="s">
        <v>1118</v>
      </c>
    </row>
    <row r="8" spans="2:7" ht="15" customHeight="1" x14ac:dyDescent="0.3">
      <c r="B8" s="15" t="s">
        <v>2</v>
      </c>
      <c r="C8" s="447" t="s">
        <v>1126</v>
      </c>
      <c r="D8" s="16"/>
      <c r="E8" s="16"/>
      <c r="F8" s="16"/>
      <c r="G8" s="435"/>
    </row>
    <row r="9" spans="2:7" ht="13.5" customHeight="1" x14ac:dyDescent="0.25">
      <c r="B9" s="17">
        <v>1</v>
      </c>
      <c r="C9" s="18" t="s">
        <v>3</v>
      </c>
      <c r="D9" s="19">
        <f>'Rozpočet 2023'!E9</f>
        <v>240496</v>
      </c>
      <c r="E9" s="19">
        <f>'Rozpočet 2023'!F9</f>
        <v>258917</v>
      </c>
      <c r="F9" s="19">
        <f>+E9-D9</f>
        <v>18421</v>
      </c>
      <c r="G9" s="436">
        <f>E9/D9*100</f>
        <v>107.65958685383541</v>
      </c>
    </row>
    <row r="10" spans="2:7" ht="13.5" customHeight="1" x14ac:dyDescent="0.25">
      <c r="B10" s="20">
        <v>2</v>
      </c>
      <c r="C10" s="18" t="s">
        <v>4</v>
      </c>
      <c r="D10" s="21">
        <f>'Rozpočet 2023'!E26</f>
        <v>20599</v>
      </c>
      <c r="E10" s="21">
        <f>'Rozpočet 2023'!F26</f>
        <v>20695</v>
      </c>
      <c r="F10" s="19">
        <f>+E10-D10</f>
        <v>96</v>
      </c>
      <c r="G10" s="436">
        <f t="shared" ref="G10:G11" si="0">E10/D10*100</f>
        <v>100.46604204087576</v>
      </c>
    </row>
    <row r="11" spans="2:7" ht="13.5" customHeight="1" x14ac:dyDescent="0.25">
      <c r="B11" s="20">
        <v>3</v>
      </c>
      <c r="C11" s="22" t="s">
        <v>5</v>
      </c>
      <c r="D11" s="21">
        <f>'Rozpočet 2023'!E54</f>
        <v>8792</v>
      </c>
      <c r="E11" s="21">
        <f>'Rozpočet 2023'!F54</f>
        <v>1463</v>
      </c>
      <c r="F11" s="19">
        <f>+E11-D11</f>
        <v>-7329</v>
      </c>
      <c r="G11" s="436">
        <f t="shared" si="0"/>
        <v>16.640127388535031</v>
      </c>
    </row>
    <row r="12" spans="2:7" ht="13.5" customHeight="1" x14ac:dyDescent="0.25">
      <c r="B12" s="23">
        <v>4</v>
      </c>
      <c r="C12" s="18" t="s">
        <v>6</v>
      </c>
      <c r="D12" s="24">
        <f>'Rozpočet 2023'!E56</f>
        <v>77051</v>
      </c>
      <c r="E12" s="24">
        <f>'Rozpočet 2023'!F56</f>
        <v>78547</v>
      </c>
      <c r="F12" s="19">
        <f>+E12-D12</f>
        <v>1496</v>
      </c>
      <c r="G12" s="437"/>
    </row>
    <row r="13" spans="2:7" ht="13.5" customHeight="1" thickBot="1" x14ac:dyDescent="0.3">
      <c r="B13" s="25"/>
      <c r="C13" s="26" t="s">
        <v>7</v>
      </c>
      <c r="D13" s="27">
        <f>SUM(D9:D12)</f>
        <v>346938</v>
      </c>
      <c r="E13" s="27">
        <f>SUM(E9:E12)</f>
        <v>359622</v>
      </c>
      <c r="F13" s="27">
        <f>SUM(F9:F12)</f>
        <v>12684</v>
      </c>
      <c r="G13" s="438">
        <f>E13/D13*100</f>
        <v>103.65598464278921</v>
      </c>
    </row>
    <row r="14" spans="2:7" ht="13.5" customHeight="1" thickBot="1" x14ac:dyDescent="0.3">
      <c r="B14" s="28"/>
      <c r="C14" s="29"/>
      <c r="D14" s="30"/>
      <c r="E14" s="30"/>
      <c r="F14" s="30"/>
      <c r="G14" s="439"/>
    </row>
    <row r="15" spans="2:7" ht="13.5" customHeight="1" x14ac:dyDescent="0.25">
      <c r="B15" s="31" t="s">
        <v>8</v>
      </c>
      <c r="C15" s="447" t="s">
        <v>9</v>
      </c>
      <c r="D15" s="32"/>
      <c r="E15" s="32"/>
      <c r="F15" s="32"/>
      <c r="G15" s="440"/>
    </row>
    <row r="16" spans="2:7" ht="13.5" customHeight="1" x14ac:dyDescent="0.25">
      <c r="B16" s="20">
        <v>10</v>
      </c>
      <c r="C16" s="18" t="s">
        <v>10</v>
      </c>
      <c r="D16" s="21">
        <f>'Rozpočet 2023'!E81*-1</f>
        <v>-350</v>
      </c>
      <c r="E16" s="21">
        <f>'Rozpočet 2023'!F81*-1</f>
        <v>-203</v>
      </c>
      <c r="F16" s="19">
        <f t="shared" ref="F16:F29" si="1">+E16-D16</f>
        <v>147</v>
      </c>
      <c r="G16" s="438">
        <f>E16/D16*100</f>
        <v>57.999999999999993</v>
      </c>
    </row>
    <row r="17" spans="2:7" ht="13.5" customHeight="1" x14ac:dyDescent="0.25">
      <c r="B17" s="20">
        <v>22</v>
      </c>
      <c r="C17" s="18" t="s">
        <v>11</v>
      </c>
      <c r="D17" s="21">
        <f>'Rozpočet 2023'!E95*-1</f>
        <v>-17940</v>
      </c>
      <c r="E17" s="21">
        <f>'Rozpočet 2023'!F95*-1</f>
        <v>-10452</v>
      </c>
      <c r="F17" s="19">
        <f t="shared" si="1"/>
        <v>7488</v>
      </c>
      <c r="G17" s="438">
        <f t="shared" ref="G17:G30" si="2">E17/D17*100</f>
        <v>58.260869565217391</v>
      </c>
    </row>
    <row r="18" spans="2:7" ht="13.5" customHeight="1" x14ac:dyDescent="0.25">
      <c r="B18" s="20">
        <v>23</v>
      </c>
      <c r="C18" s="18" t="s">
        <v>12</v>
      </c>
      <c r="D18" s="21">
        <f>'Rozpočet 2023'!E110*-1</f>
        <v>-11020</v>
      </c>
      <c r="E18" s="21">
        <f>'Rozpočet 2023'!F110*-1</f>
        <v>-3759</v>
      </c>
      <c r="F18" s="19">
        <f t="shared" si="1"/>
        <v>7261</v>
      </c>
      <c r="G18" s="438">
        <f t="shared" si="2"/>
        <v>34.110707803992739</v>
      </c>
    </row>
    <row r="19" spans="2:7" ht="13.5" customHeight="1" x14ac:dyDescent="0.25">
      <c r="B19" s="20" t="s">
        <v>13</v>
      </c>
      <c r="C19" s="18" t="s">
        <v>14</v>
      </c>
      <c r="D19" s="21">
        <f>'Rozpočet 2023'!E142*-1</f>
        <v>-39232</v>
      </c>
      <c r="E19" s="21">
        <f>'Rozpočet 2023'!F142*-1</f>
        <v>-32075</v>
      </c>
      <c r="F19" s="19">
        <f t="shared" si="1"/>
        <v>7157</v>
      </c>
      <c r="G19" s="438">
        <f t="shared" si="2"/>
        <v>81.757238988580752</v>
      </c>
    </row>
    <row r="20" spans="2:7" ht="13.5" customHeight="1" x14ac:dyDescent="0.25">
      <c r="B20" s="20">
        <v>33</v>
      </c>
      <c r="C20" s="18" t="s">
        <v>15</v>
      </c>
      <c r="D20" s="21">
        <f>'Rozpočet 2023'!E170*-1</f>
        <v>-13334</v>
      </c>
      <c r="E20" s="21">
        <f>'Rozpočet 2023'!F170*-1</f>
        <v>-11962</v>
      </c>
      <c r="F20" s="19">
        <f t="shared" si="1"/>
        <v>1372</v>
      </c>
      <c r="G20" s="438">
        <f t="shared" si="2"/>
        <v>89.71051447427628</v>
      </c>
    </row>
    <row r="21" spans="2:7" ht="13.5" customHeight="1" x14ac:dyDescent="0.25">
      <c r="B21" s="20">
        <v>34</v>
      </c>
      <c r="C21" s="18" t="s">
        <v>16</v>
      </c>
      <c r="D21" s="21">
        <f>'Rozpočet 2023'!E184*-1</f>
        <v>-8670</v>
      </c>
      <c r="E21" s="21">
        <f>'Rozpočet 2023'!F184*-1</f>
        <v>-7166</v>
      </c>
      <c r="F21" s="19">
        <f t="shared" si="1"/>
        <v>1504</v>
      </c>
      <c r="G21" s="438">
        <f t="shared" si="2"/>
        <v>82.652825836216834</v>
      </c>
    </row>
    <row r="22" spans="2:7" ht="13.5" customHeight="1" x14ac:dyDescent="0.25">
      <c r="B22" s="20">
        <v>35</v>
      </c>
      <c r="C22" s="18" t="s">
        <v>17</v>
      </c>
      <c r="D22" s="21">
        <f>'Rozpočet 2023'!E188*-1</f>
        <v>-125</v>
      </c>
      <c r="E22" s="21">
        <f>'Rozpočet 2023'!F188*-1</f>
        <v>-78</v>
      </c>
      <c r="F22" s="19">
        <f t="shared" si="1"/>
        <v>47</v>
      </c>
      <c r="G22" s="438">
        <f t="shared" si="2"/>
        <v>62.4</v>
      </c>
    </row>
    <row r="23" spans="2:7" ht="13.5" customHeight="1" x14ac:dyDescent="0.25">
      <c r="B23" s="20">
        <v>36</v>
      </c>
      <c r="C23" s="18" t="s">
        <v>18</v>
      </c>
      <c r="D23" s="21">
        <f>'Rozpočet 2023'!E221*-1</f>
        <v>-24546</v>
      </c>
      <c r="E23" s="21">
        <f>'Rozpočet 2023'!F221*-1</f>
        <v>-18395</v>
      </c>
      <c r="F23" s="19">
        <f t="shared" si="1"/>
        <v>6151</v>
      </c>
      <c r="G23" s="438">
        <f t="shared" si="2"/>
        <v>74.940927238653956</v>
      </c>
    </row>
    <row r="24" spans="2:7" ht="13.5" customHeight="1" x14ac:dyDescent="0.25">
      <c r="B24" s="20">
        <v>37</v>
      </c>
      <c r="C24" s="18" t="s">
        <v>19</v>
      </c>
      <c r="D24" s="21">
        <f>'Rozpočet 2023'!E248*-1</f>
        <v>-25254</v>
      </c>
      <c r="E24" s="21">
        <f>'Rozpočet 2023'!F248*-1</f>
        <v>-18771</v>
      </c>
      <c r="F24" s="19">
        <f t="shared" si="1"/>
        <v>6483</v>
      </c>
      <c r="G24" s="438">
        <f t="shared" si="2"/>
        <v>74.328819196958889</v>
      </c>
    </row>
    <row r="25" spans="2:7" ht="13.5" customHeight="1" x14ac:dyDescent="0.25">
      <c r="B25" s="20" t="s">
        <v>20</v>
      </c>
      <c r="C25" s="18" t="s">
        <v>21</v>
      </c>
      <c r="D25" s="21">
        <f>'Rozpočet 2023'!E262*-1</f>
        <v>-2785</v>
      </c>
      <c r="E25" s="21">
        <f>'Rozpočet 2023'!F262*-1</f>
        <v>-2585</v>
      </c>
      <c r="F25" s="19">
        <f t="shared" si="1"/>
        <v>200</v>
      </c>
      <c r="G25" s="438">
        <f t="shared" si="2"/>
        <v>92.818671454219029</v>
      </c>
    </row>
    <row r="26" spans="2:7" ht="13.5" customHeight="1" x14ac:dyDescent="0.25">
      <c r="B26" s="20">
        <v>53</v>
      </c>
      <c r="C26" s="18" t="s">
        <v>22</v>
      </c>
      <c r="D26" s="21">
        <f>'Rozpočet 2023'!E278*-1</f>
        <v>-13825</v>
      </c>
      <c r="E26" s="21">
        <f>'Rozpočet 2023'!F278*-1</f>
        <v>-12475</v>
      </c>
      <c r="F26" s="19">
        <f t="shared" si="1"/>
        <v>1350</v>
      </c>
      <c r="G26" s="438">
        <f t="shared" si="2"/>
        <v>90.235081374321879</v>
      </c>
    </row>
    <row r="27" spans="2:7" ht="13.5" customHeight="1" x14ac:dyDescent="0.25">
      <c r="B27" s="20" t="s">
        <v>23</v>
      </c>
      <c r="C27" s="18" t="s">
        <v>24</v>
      </c>
      <c r="D27" s="21">
        <f>'Rozpočet 2023'!E298*-1</f>
        <v>-4453</v>
      </c>
      <c r="E27" s="21">
        <f>'Rozpočet 2023'!F298*-1</f>
        <v>-2384</v>
      </c>
      <c r="F27" s="19">
        <f t="shared" si="1"/>
        <v>2069</v>
      </c>
      <c r="G27" s="438">
        <f t="shared" si="2"/>
        <v>53.536941387828428</v>
      </c>
    </row>
    <row r="28" spans="2:7" ht="15" customHeight="1" x14ac:dyDescent="0.25">
      <c r="B28" s="20">
        <v>61</v>
      </c>
      <c r="C28" s="18" t="s">
        <v>25</v>
      </c>
      <c r="D28" s="21">
        <f>'Rozpočet 2023'!E349*-1</f>
        <v>-103858.23</v>
      </c>
      <c r="E28" s="21">
        <f>'Rozpočet 2023'!F349*-1</f>
        <v>-83706</v>
      </c>
      <c r="F28" s="19">
        <f t="shared" si="1"/>
        <v>20152.229999999996</v>
      </c>
      <c r="G28" s="438">
        <f t="shared" si="2"/>
        <v>80.596405311355696</v>
      </c>
    </row>
    <row r="29" spans="2:7" ht="13.5" customHeight="1" x14ac:dyDescent="0.25">
      <c r="B29" s="33" t="s">
        <v>26</v>
      </c>
      <c r="C29" s="18" t="s">
        <v>27</v>
      </c>
      <c r="D29" s="21">
        <f>'Rozpočet 2023'!E361*-1</f>
        <v>-17284</v>
      </c>
      <c r="E29" s="21">
        <f>'Rozpočet 2023'!F361*-1</f>
        <v>-16790</v>
      </c>
      <c r="F29" s="19">
        <f t="shared" si="1"/>
        <v>494</v>
      </c>
      <c r="G29" s="438">
        <f t="shared" si="2"/>
        <v>97.14186530895627</v>
      </c>
    </row>
    <row r="30" spans="2:7" ht="13.5" customHeight="1" thickBot="1" x14ac:dyDescent="0.3">
      <c r="B30" s="34"/>
      <c r="C30" s="35" t="s">
        <v>28</v>
      </c>
      <c r="D30" s="36">
        <f>SUM(D16:D29)</f>
        <v>-282676.23</v>
      </c>
      <c r="E30" s="36">
        <f>SUM(E16:E29)</f>
        <v>-220801</v>
      </c>
      <c r="F30" s="36">
        <f>SUM(F16:F29)</f>
        <v>61875.229999999996</v>
      </c>
      <c r="G30" s="438">
        <f t="shared" si="2"/>
        <v>78.110918629415721</v>
      </c>
    </row>
    <row r="31" spans="2:7" ht="13.5" customHeight="1" thickBot="1" x14ac:dyDescent="0.3">
      <c r="B31" s="37"/>
      <c r="C31" s="29"/>
      <c r="D31" s="30"/>
      <c r="E31" s="30"/>
      <c r="F31" s="30"/>
      <c r="G31" s="439"/>
    </row>
    <row r="32" spans="2:7" ht="13.5" customHeight="1" x14ac:dyDescent="0.25">
      <c r="B32" s="38" t="s">
        <v>8</v>
      </c>
      <c r="C32" s="447" t="s">
        <v>29</v>
      </c>
      <c r="D32" s="32"/>
      <c r="E32" s="32"/>
      <c r="F32" s="32"/>
      <c r="G32" s="440"/>
    </row>
    <row r="33" spans="2:7" ht="13.5" customHeight="1" x14ac:dyDescent="0.25">
      <c r="B33" s="33">
        <v>22</v>
      </c>
      <c r="C33" s="18" t="s">
        <v>30</v>
      </c>
      <c r="D33" s="21">
        <f>'Rozpočet 2023'!E380*-1</f>
        <v>-31691</v>
      </c>
      <c r="E33" s="21">
        <f>'Rozpočet 2023'!F380*-1</f>
        <v>-17139</v>
      </c>
      <c r="F33" s="19">
        <f t="shared" ref="F33:F41" si="3">+E33-D33</f>
        <v>14552</v>
      </c>
      <c r="G33" s="438">
        <f t="shared" ref="G33:G42" si="4">E33/D33*100</f>
        <v>54.081600454387683</v>
      </c>
    </row>
    <row r="34" spans="2:7" ht="13.5" customHeight="1" x14ac:dyDescent="0.25">
      <c r="B34" s="33">
        <v>23</v>
      </c>
      <c r="C34" s="18" t="s">
        <v>12</v>
      </c>
      <c r="D34" s="21">
        <f>'Rozpočet 2023'!E393*-1</f>
        <v>-16740</v>
      </c>
      <c r="E34" s="21">
        <f>'Rozpočet 2023'!F393*-1</f>
        <v>-4377</v>
      </c>
      <c r="F34" s="19">
        <f t="shared" si="3"/>
        <v>12363</v>
      </c>
      <c r="G34" s="438">
        <f t="shared" si="4"/>
        <v>26.146953405017921</v>
      </c>
    </row>
    <row r="35" spans="2:7" ht="13.5" customHeight="1" x14ac:dyDescent="0.25">
      <c r="B35" s="33" t="s">
        <v>13</v>
      </c>
      <c r="C35" s="18" t="s">
        <v>14</v>
      </c>
      <c r="D35" s="21">
        <f>'Rozpočet 2023'!E402*-1</f>
        <v>-5500</v>
      </c>
      <c r="E35" s="21">
        <f>'Rozpočet 2023'!F402*-1</f>
        <v>-2029</v>
      </c>
      <c r="F35" s="19">
        <f t="shared" si="3"/>
        <v>3471</v>
      </c>
      <c r="G35" s="438">
        <f t="shared" si="4"/>
        <v>36.890909090909091</v>
      </c>
    </row>
    <row r="36" spans="2:7" ht="13.5" customHeight="1" x14ac:dyDescent="0.25">
      <c r="B36" s="33">
        <v>33</v>
      </c>
      <c r="C36" s="18" t="s">
        <v>15</v>
      </c>
      <c r="D36" s="21">
        <f>'Rozpočet 2023'!E410*-1</f>
        <v>-742</v>
      </c>
      <c r="E36" s="21">
        <f>'Rozpočet 2023'!F410*-1</f>
        <v>-272</v>
      </c>
      <c r="F36" s="19">
        <f t="shared" si="3"/>
        <v>470</v>
      </c>
      <c r="G36" s="438">
        <f t="shared" si="4"/>
        <v>36.657681940700812</v>
      </c>
    </row>
    <row r="37" spans="2:7" ht="13.5" customHeight="1" x14ac:dyDescent="0.25">
      <c r="B37" s="33">
        <v>34</v>
      </c>
      <c r="C37" s="18" t="s">
        <v>16</v>
      </c>
      <c r="D37" s="21">
        <f>'Rozpočet 2023'!E422*-1</f>
        <v>-11700</v>
      </c>
      <c r="E37" s="21">
        <f>'Rozpočet 2023'!F422*-1</f>
        <v>-4225</v>
      </c>
      <c r="F37" s="19">
        <f t="shared" si="3"/>
        <v>7475</v>
      </c>
      <c r="G37" s="438">
        <f t="shared" si="4"/>
        <v>36.111111111111107</v>
      </c>
    </row>
    <row r="38" spans="2:7" ht="13.5" customHeight="1" x14ac:dyDescent="0.25">
      <c r="B38" s="33" t="s">
        <v>31</v>
      </c>
      <c r="C38" s="18" t="s">
        <v>32</v>
      </c>
      <c r="D38" s="21">
        <f>'Rozpočet 2023'!E442*-1</f>
        <v>-24642</v>
      </c>
      <c r="E38" s="21">
        <f>'Rozpočet 2023'!F442*-1</f>
        <v>-10606</v>
      </c>
      <c r="F38" s="19">
        <f t="shared" si="3"/>
        <v>14036</v>
      </c>
      <c r="G38" s="438">
        <f t="shared" si="4"/>
        <v>43.040337634932229</v>
      </c>
    </row>
    <row r="39" spans="2:7" ht="13.5" customHeight="1" x14ac:dyDescent="0.25">
      <c r="B39" s="33">
        <v>53</v>
      </c>
      <c r="C39" s="18" t="s">
        <v>22</v>
      </c>
      <c r="D39" s="21">
        <f>'Rozpočet 2023'!E443*-1</f>
        <v>-400</v>
      </c>
      <c r="E39" s="21">
        <f>'Rozpočet 2023'!F443*-1</f>
        <v>-304</v>
      </c>
      <c r="F39" s="19">
        <f t="shared" si="3"/>
        <v>96</v>
      </c>
      <c r="G39" s="438">
        <f t="shared" si="4"/>
        <v>76</v>
      </c>
    </row>
    <row r="40" spans="2:7" ht="13.5" customHeight="1" x14ac:dyDescent="0.25">
      <c r="B40" s="33">
        <v>55</v>
      </c>
      <c r="C40" s="18" t="s">
        <v>24</v>
      </c>
      <c r="D40" s="21">
        <f>'Rozpočet 2023'!E445*-1</f>
        <v>-5600</v>
      </c>
      <c r="E40" s="21">
        <f>'Rozpočet 2023'!F445*-1</f>
        <v>0</v>
      </c>
      <c r="F40" s="19">
        <f t="shared" si="3"/>
        <v>5600</v>
      </c>
      <c r="G40" s="438">
        <f t="shared" si="4"/>
        <v>0</v>
      </c>
    </row>
    <row r="41" spans="2:7" ht="13.5" customHeight="1" x14ac:dyDescent="0.25">
      <c r="B41" s="33">
        <v>61</v>
      </c>
      <c r="C41" s="18" t="s">
        <v>33</v>
      </c>
      <c r="D41" s="21">
        <f>'Rozpočet 2023'!E447*-1</f>
        <v>-11718.23</v>
      </c>
      <c r="E41" s="21">
        <f>'Rozpočet 2023'!F447*-1</f>
        <v>-6911.52</v>
      </c>
      <c r="F41" s="19">
        <f t="shared" si="3"/>
        <v>4806.7099999999991</v>
      </c>
      <c r="G41" s="438">
        <f t="shared" si="4"/>
        <v>58.980921180075839</v>
      </c>
    </row>
    <row r="42" spans="2:7" ht="13.5" customHeight="1" thickBot="1" x14ac:dyDescent="0.3">
      <c r="B42" s="34"/>
      <c r="C42" s="35" t="s">
        <v>34</v>
      </c>
      <c r="D42" s="36">
        <f>SUM(D33:D41)</f>
        <v>-108733.23</v>
      </c>
      <c r="E42" s="36">
        <f>SUM(E33:E41)</f>
        <v>-45863.520000000004</v>
      </c>
      <c r="F42" s="36">
        <f>SUM(F33:F41)</f>
        <v>62869.71</v>
      </c>
      <c r="G42" s="438">
        <f t="shared" si="4"/>
        <v>42.179856148851648</v>
      </c>
    </row>
    <row r="43" spans="2:7" ht="13.5" customHeight="1" thickBot="1" x14ac:dyDescent="0.3">
      <c r="B43" s="37"/>
      <c r="C43" s="29"/>
      <c r="D43" s="30"/>
      <c r="E43" s="30"/>
      <c r="F43" s="30"/>
      <c r="G43" s="441"/>
    </row>
    <row r="44" spans="2:7" ht="13.5" customHeight="1" x14ac:dyDescent="0.25">
      <c r="B44" s="39"/>
      <c r="C44" s="447" t="s">
        <v>35</v>
      </c>
      <c r="D44" s="32"/>
      <c r="E44" s="32"/>
      <c r="F44" s="32"/>
      <c r="G44" s="442"/>
    </row>
    <row r="45" spans="2:7" ht="13.5" customHeight="1" x14ac:dyDescent="0.25">
      <c r="B45" s="33"/>
      <c r="C45" s="18" t="s">
        <v>36</v>
      </c>
      <c r="D45" s="21">
        <f>D13</f>
        <v>346938</v>
      </c>
      <c r="E45" s="21">
        <f>E13</f>
        <v>359622</v>
      </c>
      <c r="F45" s="19">
        <f>+E45-D45</f>
        <v>12684</v>
      </c>
      <c r="G45" s="436">
        <f t="shared" ref="G45" si="5">E45/D45*100</f>
        <v>103.65598464278921</v>
      </c>
    </row>
    <row r="46" spans="2:7" ht="13.5" customHeight="1" x14ac:dyDescent="0.25">
      <c r="B46" s="33"/>
      <c r="C46" s="18" t="s">
        <v>37</v>
      </c>
      <c r="D46" s="456">
        <f>'Rozpočet 2023'!E460</f>
        <v>13810.459999999963</v>
      </c>
      <c r="E46" s="456">
        <f>'Rozpočet 2023'!F460</f>
        <v>-123618.47999999998</v>
      </c>
      <c r="F46" s="454">
        <f>+E46-D46</f>
        <v>-137428.93999999994</v>
      </c>
      <c r="G46" s="443"/>
    </row>
    <row r="47" spans="2:7" s="455" customFormat="1" ht="13.5" customHeight="1" x14ac:dyDescent="0.25">
      <c r="B47" s="451"/>
      <c r="C47" s="452" t="s">
        <v>38</v>
      </c>
      <c r="D47" s="453">
        <f>'Rozpočet 2023'!E461</f>
        <v>35580</v>
      </c>
      <c r="E47" s="453">
        <f>'Rozpočet 2023'!F461</f>
        <v>35580</v>
      </c>
      <c r="F47" s="454">
        <f>+E47-D47</f>
        <v>0</v>
      </c>
      <c r="G47" s="436">
        <f t="shared" ref="G47:G48" si="6">E47/D47*100</f>
        <v>100</v>
      </c>
    </row>
    <row r="48" spans="2:7" s="455" customFormat="1" ht="13.5" customHeight="1" x14ac:dyDescent="0.25">
      <c r="B48" s="451"/>
      <c r="C48" s="452" t="s">
        <v>39</v>
      </c>
      <c r="D48" s="456">
        <f>D30+D42</f>
        <v>-391409.45999999996</v>
      </c>
      <c r="E48" s="456">
        <f>E30+E42</f>
        <v>-266664.52</v>
      </c>
      <c r="F48" s="454">
        <f>+E48-D48</f>
        <v>124744.93999999994</v>
      </c>
      <c r="G48" s="436">
        <f t="shared" si="6"/>
        <v>68.129298663348621</v>
      </c>
    </row>
    <row r="49" spans="2:7" s="455" customFormat="1" ht="13.5" customHeight="1" x14ac:dyDescent="0.25">
      <c r="B49" s="457"/>
      <c r="C49" s="452" t="s">
        <v>40</v>
      </c>
      <c r="D49" s="456">
        <f>'Rozpočet 2023'!E465</f>
        <v>-4919</v>
      </c>
      <c r="E49" s="456">
        <f>'Rozpočet 2023'!F465</f>
        <v>-4919</v>
      </c>
      <c r="F49" s="454">
        <f>+E49-D49</f>
        <v>0</v>
      </c>
      <c r="G49" s="443"/>
    </row>
    <row r="50" spans="2:7" s="455" customFormat="1" ht="15" customHeight="1" thickBot="1" x14ac:dyDescent="0.3">
      <c r="B50" s="458"/>
      <c r="C50" s="459" t="s">
        <v>0</v>
      </c>
      <c r="D50" s="460">
        <f>SUM(D45:D49)</f>
        <v>0</v>
      </c>
      <c r="E50" s="460">
        <f>SUM(E45:E49)</f>
        <v>0</v>
      </c>
      <c r="F50" s="460">
        <f>SUM(F45:F49)</f>
        <v>0</v>
      </c>
      <c r="G50" s="477"/>
    </row>
    <row r="51" spans="2:7" s="455" customFormat="1" ht="15" customHeight="1" thickBot="1" x14ac:dyDescent="0.3">
      <c r="B51" s="461"/>
      <c r="C51" s="461"/>
      <c r="G51" s="483"/>
    </row>
    <row r="52" spans="2:7" s="464" customFormat="1" ht="15" customHeight="1" x14ac:dyDescent="0.25">
      <c r="B52" s="507" t="s">
        <v>41</v>
      </c>
      <c r="C52" s="462" t="s">
        <v>42</v>
      </c>
      <c r="D52" s="463">
        <v>49142</v>
      </c>
      <c r="E52" s="463">
        <v>49142</v>
      </c>
      <c r="F52" s="478"/>
      <c r="G52" s="481"/>
    </row>
    <row r="53" spans="2:7" s="464" customFormat="1" ht="15" customHeight="1" x14ac:dyDescent="0.25">
      <c r="B53" s="508"/>
      <c r="C53" s="465" t="s">
        <v>43</v>
      </c>
      <c r="D53" s="466">
        <f>-'Rozpočet 2023'!E460</f>
        <v>-13810.459999999963</v>
      </c>
      <c r="E53" s="466">
        <f>-'Rozpočet 2023'!F460</f>
        <v>123618.47999999998</v>
      </c>
      <c r="F53" s="479">
        <f>+E53-D53</f>
        <v>137428.93999999994</v>
      </c>
      <c r="G53" s="481"/>
    </row>
    <row r="54" spans="2:7" s="464" customFormat="1" ht="15" customHeight="1" x14ac:dyDescent="0.25">
      <c r="B54" s="508"/>
      <c r="C54" s="484" t="s">
        <v>1125</v>
      </c>
      <c r="D54" s="485"/>
      <c r="E54" s="485">
        <v>7449</v>
      </c>
      <c r="F54" s="479"/>
      <c r="G54" s="481"/>
    </row>
    <row r="55" spans="2:7" s="464" customFormat="1" ht="15" thickBot="1" x14ac:dyDescent="0.3">
      <c r="B55" s="509"/>
      <c r="C55" s="467" t="s">
        <v>1124</v>
      </c>
      <c r="D55" s="486"/>
      <c r="E55" s="488">
        <f>SUM(E52:E54)</f>
        <v>180209.47999999998</v>
      </c>
      <c r="F55" s="487"/>
      <c r="G55" s="481"/>
    </row>
    <row r="56" spans="2:7" s="455" customFormat="1" ht="15" customHeight="1" thickBot="1" x14ac:dyDescent="0.3">
      <c r="B56" s="461"/>
      <c r="C56" s="461"/>
      <c r="D56" s="468"/>
      <c r="E56" s="468"/>
      <c r="F56" s="468"/>
      <c r="G56" s="481"/>
    </row>
    <row r="57" spans="2:7" s="464" customFormat="1" ht="15" customHeight="1" x14ac:dyDescent="0.25">
      <c r="B57" s="510" t="s">
        <v>44</v>
      </c>
      <c r="C57" s="469" t="s">
        <v>45</v>
      </c>
      <c r="D57" s="463">
        <f>300000-D47</f>
        <v>264420</v>
      </c>
      <c r="E57" s="463">
        <f>300000-E47</f>
        <v>264420</v>
      </c>
      <c r="F57" s="478">
        <f>+E57-D57</f>
        <v>0</v>
      </c>
      <c r="G57" s="481"/>
    </row>
    <row r="58" spans="2:7" s="464" customFormat="1" ht="15" customHeight="1" x14ac:dyDescent="0.25">
      <c r="B58" s="511"/>
      <c r="C58" s="470" t="s">
        <v>46</v>
      </c>
      <c r="D58" s="466">
        <f>D47</f>
        <v>35580</v>
      </c>
      <c r="E58" s="466">
        <f>E47</f>
        <v>35580</v>
      </c>
      <c r="F58" s="479">
        <f>+E58-D58</f>
        <v>0</v>
      </c>
      <c r="G58" s="481"/>
    </row>
    <row r="59" spans="2:7" s="464" customFormat="1" ht="15" customHeight="1" thickBot="1" x14ac:dyDescent="0.3">
      <c r="B59" s="511"/>
      <c r="C59" s="471" t="s">
        <v>47</v>
      </c>
      <c r="D59" s="472">
        <f>SUM(D57:D58)</f>
        <v>300000</v>
      </c>
      <c r="E59" s="472">
        <f>SUM(E57:E58)</f>
        <v>300000</v>
      </c>
      <c r="F59" s="492">
        <f>+E59-D59</f>
        <v>0</v>
      </c>
      <c r="G59" s="481"/>
    </row>
    <row r="60" spans="2:7" s="464" customFormat="1" ht="15" customHeight="1" x14ac:dyDescent="0.25">
      <c r="B60" s="511"/>
      <c r="C60" s="473" t="s">
        <v>48</v>
      </c>
      <c r="D60" s="474">
        <v>4919</v>
      </c>
      <c r="E60" s="474">
        <v>4919</v>
      </c>
      <c r="F60" s="480">
        <f>+E60-D60</f>
        <v>0</v>
      </c>
      <c r="G60" s="482"/>
    </row>
    <row r="61" spans="2:7" s="455" customFormat="1" ht="15" customHeight="1" thickBot="1" x14ac:dyDescent="0.3">
      <c r="B61" s="512"/>
      <c r="C61" s="475" t="s">
        <v>49</v>
      </c>
      <c r="D61" s="472">
        <f>-D59+D60</f>
        <v>-295081</v>
      </c>
      <c r="E61" s="472">
        <f>-E59+E60</f>
        <v>-295081</v>
      </c>
      <c r="F61" s="476">
        <f>+E61-D61</f>
        <v>0</v>
      </c>
      <c r="G61" s="433"/>
    </row>
    <row r="62" spans="2:7" s="455" customFormat="1" ht="15" customHeight="1" x14ac:dyDescent="0.25">
      <c r="B62" s="461"/>
      <c r="C62" s="461"/>
      <c r="G62" s="433"/>
    </row>
    <row r="63" spans="2:7" ht="15" customHeight="1" x14ac:dyDescent="0.25">
      <c r="B63" s="40"/>
      <c r="C63" s="40"/>
      <c r="D63" s="3"/>
      <c r="E63" s="3"/>
      <c r="F63" s="3"/>
    </row>
    <row r="64" spans="2:7" ht="15" customHeight="1" x14ac:dyDescent="0.25">
      <c r="B64" s="40"/>
      <c r="C64" s="40"/>
      <c r="D64" s="3"/>
      <c r="E64" s="3"/>
      <c r="F64" s="3"/>
    </row>
    <row r="65" spans="2:6" ht="15" customHeight="1" x14ac:dyDescent="0.25">
      <c r="B65" s="40"/>
      <c r="C65" s="40"/>
      <c r="D65" s="3"/>
      <c r="E65" s="3"/>
      <c r="F65" s="3"/>
    </row>
    <row r="66" spans="2:6" ht="15" customHeight="1" x14ac:dyDescent="0.25">
      <c r="B66" s="40"/>
      <c r="C66" s="40"/>
      <c r="D66" s="3"/>
      <c r="E66" s="3"/>
      <c r="F66" s="3"/>
    </row>
    <row r="67" spans="2:6" ht="15" customHeight="1" x14ac:dyDescent="0.25">
      <c r="B67" s="40"/>
      <c r="C67" s="40"/>
      <c r="D67" s="3"/>
      <c r="E67" s="3"/>
      <c r="F67" s="3"/>
    </row>
    <row r="68" spans="2:6" ht="13.5" customHeight="1" x14ac:dyDescent="0.25">
      <c r="B68" s="40"/>
      <c r="C68" s="40"/>
      <c r="D68" s="3"/>
      <c r="E68" s="3"/>
      <c r="F68" s="3"/>
    </row>
    <row r="69" spans="2:6" ht="13.5" customHeight="1" x14ac:dyDescent="0.25">
      <c r="B69" s="40"/>
      <c r="C69" s="40"/>
      <c r="D69" s="3"/>
      <c r="E69" s="3"/>
      <c r="F69" s="3"/>
    </row>
    <row r="70" spans="2:6" ht="13.5" customHeight="1" x14ac:dyDescent="0.25">
      <c r="B70" s="40"/>
      <c r="C70" s="40"/>
      <c r="D70" s="3"/>
      <c r="E70" s="3"/>
      <c r="F70" s="3"/>
    </row>
    <row r="71" spans="2:6" ht="13.5" customHeight="1" x14ac:dyDescent="0.25">
      <c r="B71" s="40"/>
      <c r="C71" s="40"/>
      <c r="D71" s="3"/>
      <c r="E71" s="3"/>
      <c r="F71" s="3"/>
    </row>
    <row r="72" spans="2:6" ht="13.5" customHeight="1" x14ac:dyDescent="0.25">
      <c r="B72" s="40"/>
      <c r="C72" s="40"/>
      <c r="D72" s="3"/>
      <c r="E72" s="3"/>
      <c r="F72" s="3"/>
    </row>
    <row r="73" spans="2:6" ht="13.5" customHeight="1" x14ac:dyDescent="0.25">
      <c r="B73" s="41"/>
      <c r="C73" s="40"/>
      <c r="D73" s="3"/>
      <c r="E73" s="3"/>
      <c r="F73" s="3"/>
    </row>
    <row r="74" spans="2:6" ht="13.5" customHeight="1" x14ac:dyDescent="0.25">
      <c r="B74" s="41"/>
      <c r="C74" s="40"/>
      <c r="D74" s="3"/>
      <c r="E74" s="3"/>
      <c r="F74" s="3"/>
    </row>
    <row r="75" spans="2:6" ht="13.5" customHeight="1" x14ac:dyDescent="0.25">
      <c r="B75" s="41"/>
      <c r="C75" s="40"/>
      <c r="D75" s="3"/>
      <c r="E75" s="3"/>
      <c r="F75" s="3"/>
    </row>
    <row r="76" spans="2:6" ht="13.5" customHeight="1" x14ac:dyDescent="0.25">
      <c r="B76" s="41"/>
      <c r="C76" s="40"/>
      <c r="D76" s="3"/>
      <c r="E76" s="3"/>
      <c r="F76" s="3"/>
    </row>
    <row r="77" spans="2:6" ht="13.5" customHeight="1" x14ac:dyDescent="0.25">
      <c r="B77" s="41"/>
      <c r="C77" s="40"/>
      <c r="D77" s="3"/>
      <c r="E77" s="3"/>
      <c r="F77" s="3"/>
    </row>
    <row r="78" spans="2:6" ht="13.5" customHeight="1" x14ac:dyDescent="0.25">
      <c r="B78" s="41"/>
      <c r="C78" s="40"/>
      <c r="D78" s="3"/>
      <c r="E78" s="3"/>
      <c r="F78" s="3"/>
    </row>
    <row r="79" spans="2:6" ht="13.5" customHeight="1" x14ac:dyDescent="0.25">
      <c r="B79" s="41"/>
      <c r="C79" s="40"/>
      <c r="D79" s="3"/>
      <c r="E79" s="3"/>
      <c r="F79" s="3"/>
    </row>
    <row r="80" spans="2:6" ht="13.5" customHeight="1" x14ac:dyDescent="0.25">
      <c r="B80" s="41"/>
      <c r="C80" s="40"/>
      <c r="D80" s="3"/>
      <c r="E80" s="3"/>
      <c r="F80" s="3"/>
    </row>
    <row r="81" spans="2:6" ht="13.5" customHeight="1" x14ac:dyDescent="0.25">
      <c r="B81" s="41"/>
      <c r="C81" s="40"/>
      <c r="D81" s="3"/>
      <c r="E81" s="3"/>
      <c r="F81" s="3"/>
    </row>
    <row r="82" spans="2:6" ht="13.5" customHeight="1" x14ac:dyDescent="0.25">
      <c r="B82" s="41"/>
      <c r="C82" s="40"/>
      <c r="D82" s="3"/>
      <c r="E82" s="3"/>
      <c r="F82" s="3"/>
    </row>
    <row r="83" spans="2:6" ht="13.5" customHeight="1" x14ac:dyDescent="0.25">
      <c r="B83" s="41"/>
      <c r="C83" s="40"/>
      <c r="D83" s="3"/>
      <c r="E83" s="3"/>
      <c r="F83" s="3"/>
    </row>
    <row r="84" spans="2:6" ht="13.5" customHeight="1" x14ac:dyDescent="0.25">
      <c r="B84" s="41"/>
      <c r="C84" s="40"/>
      <c r="D84" s="3"/>
      <c r="E84" s="3"/>
      <c r="F84" s="3"/>
    </row>
    <row r="85" spans="2:6" ht="13.5" customHeight="1" x14ac:dyDescent="0.25">
      <c r="B85" s="41"/>
      <c r="C85" s="40"/>
      <c r="D85" s="3"/>
      <c r="E85" s="3"/>
      <c r="F85" s="3"/>
    </row>
    <row r="86" spans="2:6" ht="13.5" customHeight="1" x14ac:dyDescent="0.25">
      <c r="B86" s="41"/>
      <c r="C86" s="40"/>
      <c r="D86" s="3"/>
      <c r="E86" s="3"/>
      <c r="F86" s="3"/>
    </row>
    <row r="87" spans="2:6" ht="13.5" customHeight="1" x14ac:dyDescent="0.25">
      <c r="B87" s="41"/>
      <c r="C87" s="40"/>
      <c r="D87" s="3"/>
      <c r="E87" s="3"/>
      <c r="F87" s="3"/>
    </row>
    <row r="88" spans="2:6" ht="15" customHeight="1" x14ac:dyDescent="0.25">
      <c r="B88" s="41"/>
      <c r="C88" s="40"/>
      <c r="D88" s="3"/>
      <c r="E88" s="3"/>
      <c r="F88" s="3"/>
    </row>
    <row r="89" spans="2:6" ht="15" customHeight="1" x14ac:dyDescent="0.25">
      <c r="B89" s="40"/>
      <c r="C89" s="40"/>
      <c r="D89" s="3"/>
      <c r="E89" s="3"/>
      <c r="F89" s="3"/>
    </row>
    <row r="90" spans="2:6" ht="13.5" customHeight="1" x14ac:dyDescent="0.25">
      <c r="B90" s="41"/>
      <c r="C90" s="40"/>
      <c r="D90" s="3"/>
      <c r="E90" s="3"/>
      <c r="F90" s="3"/>
    </row>
    <row r="91" spans="2:6" ht="13.5" customHeight="1" x14ac:dyDescent="0.25">
      <c r="B91" s="41"/>
      <c r="C91" s="40"/>
      <c r="D91" s="3"/>
      <c r="E91" s="3"/>
      <c r="F91" s="3"/>
    </row>
    <row r="92" spans="2:6" ht="13.5" customHeight="1" x14ac:dyDescent="0.25">
      <c r="B92" s="41"/>
      <c r="C92" s="40"/>
      <c r="D92" s="3"/>
      <c r="E92" s="3"/>
      <c r="F92" s="3"/>
    </row>
    <row r="93" spans="2:6" ht="13.5" customHeight="1" x14ac:dyDescent="0.25">
      <c r="B93" s="41"/>
      <c r="C93" s="40"/>
      <c r="D93" s="3"/>
      <c r="E93" s="3"/>
      <c r="F93" s="3"/>
    </row>
    <row r="94" spans="2:6" ht="15" customHeight="1" x14ac:dyDescent="0.25">
      <c r="B94" s="41"/>
      <c r="C94" s="40"/>
      <c r="D94" s="3"/>
      <c r="E94" s="3"/>
      <c r="F94" s="3"/>
    </row>
    <row r="95" spans="2:6" ht="15" customHeight="1" x14ac:dyDescent="0.25">
      <c r="B95" s="40"/>
      <c r="C95" s="40"/>
      <c r="D95" s="3"/>
      <c r="E95" s="3"/>
      <c r="F95" s="3"/>
    </row>
    <row r="96" spans="2:6" ht="15" customHeight="1" x14ac:dyDescent="0.25">
      <c r="B96" s="40"/>
      <c r="C96" s="40"/>
      <c r="D96" s="3"/>
      <c r="E96" s="3"/>
      <c r="F96" s="3"/>
    </row>
    <row r="97" spans="2:6" ht="15" customHeight="1" x14ac:dyDescent="0.25">
      <c r="B97" s="40"/>
      <c r="C97" s="40"/>
      <c r="D97" s="3"/>
      <c r="E97" s="3"/>
      <c r="F97" s="3"/>
    </row>
    <row r="98" spans="2:6" ht="15" customHeight="1" x14ac:dyDescent="0.25">
      <c r="B98" s="40"/>
      <c r="C98" s="40"/>
      <c r="D98" s="3"/>
      <c r="E98" s="3"/>
      <c r="F98" s="3"/>
    </row>
    <row r="99" spans="2:6" ht="15" customHeight="1" x14ac:dyDescent="0.25">
      <c r="B99" s="40"/>
      <c r="C99" s="40"/>
      <c r="D99" s="3"/>
      <c r="E99" s="3"/>
      <c r="F99" s="3"/>
    </row>
    <row r="100" spans="2:6" ht="15" customHeight="1" x14ac:dyDescent="0.25">
      <c r="B100" s="40"/>
      <c r="C100" s="40"/>
      <c r="D100" s="3"/>
      <c r="E100" s="3"/>
      <c r="F100" s="3"/>
    </row>
    <row r="101" spans="2:6" ht="15" customHeight="1" x14ac:dyDescent="0.25">
      <c r="B101" s="40"/>
      <c r="C101" s="40"/>
      <c r="D101" s="3"/>
      <c r="E101" s="3"/>
      <c r="F101" s="3"/>
    </row>
    <row r="102" spans="2:6" ht="15" customHeight="1" x14ac:dyDescent="0.25">
      <c r="B102" s="40"/>
      <c r="C102" s="40"/>
      <c r="D102" s="3"/>
      <c r="E102" s="3"/>
      <c r="F102" s="3"/>
    </row>
    <row r="103" spans="2:6" ht="15" customHeight="1" x14ac:dyDescent="0.25">
      <c r="B103" s="40"/>
      <c r="C103" s="40"/>
      <c r="D103" s="3"/>
      <c r="E103" s="3"/>
      <c r="F103" s="3"/>
    </row>
    <row r="104" spans="2:6" ht="15" customHeight="1" x14ac:dyDescent="0.25">
      <c r="B104" s="40"/>
      <c r="C104" s="40"/>
      <c r="D104" s="3"/>
      <c r="E104" s="3"/>
      <c r="F104" s="3"/>
    </row>
    <row r="105" spans="2:6" ht="15" customHeight="1" x14ac:dyDescent="0.25">
      <c r="B105" s="40"/>
      <c r="C105" s="40"/>
      <c r="D105" s="3"/>
      <c r="E105" s="3"/>
      <c r="F105" s="3"/>
    </row>
    <row r="106" spans="2:6" ht="15" customHeight="1" x14ac:dyDescent="0.25">
      <c r="B106" s="40"/>
      <c r="C106" s="40"/>
      <c r="D106" s="3"/>
      <c r="E106" s="3"/>
      <c r="F106" s="3"/>
    </row>
    <row r="107" spans="2:6" ht="15" customHeight="1" x14ac:dyDescent="0.25">
      <c r="B107" s="40"/>
      <c r="C107" s="40"/>
      <c r="D107" s="3"/>
      <c r="E107" s="3"/>
      <c r="F107" s="3"/>
    </row>
    <row r="108" spans="2:6" ht="15" customHeight="1" x14ac:dyDescent="0.25">
      <c r="B108" s="40"/>
      <c r="C108" s="40"/>
      <c r="D108" s="3"/>
      <c r="E108" s="3"/>
      <c r="F108" s="3"/>
    </row>
    <row r="109" spans="2:6" ht="15" customHeight="1" x14ac:dyDescent="0.25">
      <c r="B109" s="40"/>
      <c r="C109" s="40"/>
      <c r="D109" s="3"/>
      <c r="E109" s="3"/>
      <c r="F109" s="3"/>
    </row>
    <row r="110" spans="2:6" ht="15" customHeight="1" x14ac:dyDescent="0.25">
      <c r="B110" s="40"/>
      <c r="C110" s="40"/>
      <c r="D110" s="3"/>
      <c r="E110" s="3"/>
      <c r="F110" s="3"/>
    </row>
    <row r="111" spans="2:6" ht="15" customHeight="1" x14ac:dyDescent="0.25">
      <c r="B111" s="40"/>
      <c r="C111" s="40"/>
      <c r="D111" s="3"/>
      <c r="E111" s="3"/>
      <c r="F111" s="3"/>
    </row>
    <row r="112" spans="2:6" ht="15" customHeight="1" x14ac:dyDescent="0.25">
      <c r="B112" s="40"/>
      <c r="C112" s="40"/>
      <c r="D112" s="3"/>
      <c r="E112" s="3"/>
      <c r="F112" s="3"/>
    </row>
    <row r="113" spans="2:6" ht="15" customHeight="1" x14ac:dyDescent="0.25">
      <c r="B113" s="40"/>
      <c r="C113" s="40"/>
      <c r="D113" s="3"/>
      <c r="E113" s="3"/>
      <c r="F113" s="3"/>
    </row>
    <row r="114" spans="2:6" ht="15" customHeight="1" x14ac:dyDescent="0.25">
      <c r="B114" s="40"/>
      <c r="C114" s="40"/>
      <c r="D114" s="3"/>
      <c r="E114" s="3"/>
      <c r="F114" s="3"/>
    </row>
    <row r="115" spans="2:6" ht="15" customHeight="1" x14ac:dyDescent="0.25">
      <c r="B115" s="40"/>
      <c r="C115" s="40"/>
      <c r="D115" s="3"/>
      <c r="E115" s="3"/>
      <c r="F115" s="3"/>
    </row>
    <row r="116" spans="2:6" ht="15" customHeight="1" x14ac:dyDescent="0.25">
      <c r="B116" s="40"/>
      <c r="C116" s="40"/>
      <c r="D116" s="3"/>
      <c r="E116" s="3"/>
      <c r="F116" s="3"/>
    </row>
    <row r="117" spans="2:6" ht="15" customHeight="1" x14ac:dyDescent="0.25">
      <c r="B117" s="40"/>
      <c r="C117" s="40"/>
      <c r="D117" s="3"/>
      <c r="E117" s="3"/>
      <c r="F117" s="3"/>
    </row>
    <row r="118" spans="2:6" ht="15" customHeight="1" x14ac:dyDescent="0.25">
      <c r="B118" s="40"/>
      <c r="C118" s="40"/>
      <c r="D118" s="3"/>
      <c r="E118" s="3"/>
      <c r="F118" s="3"/>
    </row>
    <row r="119" spans="2:6" ht="15" customHeight="1" x14ac:dyDescent="0.25">
      <c r="B119" s="40"/>
      <c r="C119" s="40"/>
      <c r="D119" s="3"/>
      <c r="E119" s="3"/>
      <c r="F119" s="3"/>
    </row>
    <row r="120" spans="2:6" ht="15" customHeight="1" x14ac:dyDescent="0.25">
      <c r="B120" s="40"/>
      <c r="C120" s="40"/>
      <c r="D120" s="3"/>
      <c r="E120" s="3"/>
      <c r="F120" s="3"/>
    </row>
    <row r="121" spans="2:6" ht="15" customHeight="1" x14ac:dyDescent="0.25">
      <c r="B121" s="40"/>
      <c r="C121" s="40"/>
      <c r="D121" s="3"/>
      <c r="E121" s="3"/>
      <c r="F121" s="3"/>
    </row>
    <row r="122" spans="2:6" ht="15" customHeight="1" x14ac:dyDescent="0.25">
      <c r="B122" s="40"/>
      <c r="C122" s="40"/>
      <c r="D122" s="3"/>
      <c r="E122" s="3"/>
      <c r="F122" s="3"/>
    </row>
    <row r="123" spans="2:6" ht="15" customHeight="1" x14ac:dyDescent="0.25">
      <c r="B123" s="40"/>
      <c r="C123" s="40"/>
      <c r="D123" s="3"/>
      <c r="E123" s="3"/>
      <c r="F123" s="3"/>
    </row>
    <row r="124" spans="2:6" ht="15" customHeight="1" x14ac:dyDescent="0.25">
      <c r="B124" s="40"/>
      <c r="C124" s="40"/>
      <c r="D124" s="3"/>
      <c r="E124" s="3"/>
      <c r="F124" s="3"/>
    </row>
    <row r="125" spans="2:6" ht="15" customHeight="1" x14ac:dyDescent="0.25">
      <c r="B125" s="40"/>
      <c r="C125" s="40"/>
      <c r="D125" s="3"/>
      <c r="E125" s="3"/>
      <c r="F125" s="3"/>
    </row>
    <row r="126" spans="2:6" ht="15" customHeight="1" x14ac:dyDescent="0.25">
      <c r="B126" s="40"/>
      <c r="C126" s="40"/>
      <c r="D126" s="3"/>
      <c r="E126" s="3"/>
      <c r="F126" s="3"/>
    </row>
    <row r="127" spans="2:6" ht="15" customHeight="1" x14ac:dyDescent="0.25">
      <c r="B127" s="40"/>
      <c r="C127" s="40"/>
      <c r="D127" s="3"/>
      <c r="E127" s="3"/>
      <c r="F127" s="3"/>
    </row>
    <row r="128" spans="2:6" ht="15" customHeight="1" x14ac:dyDescent="0.25">
      <c r="B128" s="40"/>
      <c r="C128" s="40"/>
      <c r="D128" s="3"/>
      <c r="E128" s="3"/>
      <c r="F128" s="3"/>
    </row>
    <row r="129" spans="2:6" ht="15" customHeight="1" x14ac:dyDescent="0.25">
      <c r="B129" s="40"/>
      <c r="C129" s="40"/>
      <c r="D129" s="3"/>
      <c r="E129" s="3"/>
      <c r="F129" s="3"/>
    </row>
    <row r="130" spans="2:6" ht="15" customHeight="1" x14ac:dyDescent="0.25">
      <c r="B130" s="40"/>
      <c r="C130" s="40"/>
      <c r="D130" s="3"/>
      <c r="E130" s="3"/>
      <c r="F130" s="3"/>
    </row>
    <row r="131" spans="2:6" ht="15" customHeight="1" x14ac:dyDescent="0.25">
      <c r="B131" s="40"/>
      <c r="C131" s="40"/>
      <c r="D131" s="3"/>
      <c r="E131" s="3"/>
      <c r="F131" s="3"/>
    </row>
    <row r="132" spans="2:6" ht="15" customHeight="1" x14ac:dyDescent="0.25">
      <c r="B132" s="40"/>
      <c r="C132" s="40"/>
      <c r="D132" s="3"/>
      <c r="E132" s="3"/>
      <c r="F132" s="3"/>
    </row>
    <row r="133" spans="2:6" ht="15" customHeight="1" x14ac:dyDescent="0.25">
      <c r="B133" s="40"/>
      <c r="C133" s="40"/>
      <c r="D133" s="3"/>
      <c r="E133" s="3"/>
      <c r="F133" s="3"/>
    </row>
    <row r="134" spans="2:6" ht="15" customHeight="1" x14ac:dyDescent="0.25">
      <c r="B134" s="40"/>
      <c r="C134" s="40"/>
      <c r="D134" s="3"/>
      <c r="E134" s="3"/>
      <c r="F134" s="3"/>
    </row>
    <row r="135" spans="2:6" ht="15" customHeight="1" x14ac:dyDescent="0.25">
      <c r="B135" s="40"/>
      <c r="C135" s="40"/>
      <c r="D135" s="3"/>
      <c r="E135" s="3"/>
      <c r="F135" s="3"/>
    </row>
    <row r="136" spans="2:6" ht="15" customHeight="1" x14ac:dyDescent="0.25">
      <c r="B136" s="40"/>
      <c r="C136" s="40"/>
      <c r="D136" s="3"/>
      <c r="E136" s="3"/>
      <c r="F136" s="3"/>
    </row>
    <row r="137" spans="2:6" ht="15" customHeight="1" x14ac:dyDescent="0.25">
      <c r="B137" s="40"/>
      <c r="C137" s="40"/>
      <c r="D137" s="3"/>
      <c r="E137" s="3"/>
      <c r="F137" s="3"/>
    </row>
    <row r="138" spans="2:6" ht="15" customHeight="1" x14ac:dyDescent="0.25">
      <c r="B138" s="40"/>
      <c r="C138" s="40"/>
      <c r="D138" s="3"/>
      <c r="E138" s="3"/>
      <c r="F138" s="3"/>
    </row>
    <row r="139" spans="2:6" ht="15" customHeight="1" x14ac:dyDescent="0.25">
      <c r="B139" s="40"/>
      <c r="C139" s="40"/>
      <c r="D139" s="3"/>
      <c r="E139" s="3"/>
      <c r="F139" s="3"/>
    </row>
    <row r="140" spans="2:6" ht="15" customHeight="1" x14ac:dyDescent="0.25">
      <c r="B140" s="40"/>
      <c r="C140" s="40"/>
      <c r="D140" s="3"/>
      <c r="E140" s="3"/>
      <c r="F140" s="3"/>
    </row>
    <row r="141" spans="2:6" ht="15" customHeight="1" x14ac:dyDescent="0.25">
      <c r="B141" s="40"/>
      <c r="C141" s="40"/>
      <c r="D141" s="3"/>
      <c r="E141" s="3"/>
      <c r="F141" s="3"/>
    </row>
    <row r="142" spans="2:6" ht="15" customHeight="1" x14ac:dyDescent="0.25">
      <c r="B142" s="40"/>
      <c r="C142" s="40"/>
      <c r="D142" s="3"/>
      <c r="E142" s="3"/>
      <c r="F142" s="3"/>
    </row>
    <row r="143" spans="2:6" ht="15" customHeight="1" x14ac:dyDescent="0.25">
      <c r="B143" s="40"/>
      <c r="C143" s="40"/>
      <c r="D143" s="3"/>
      <c r="E143" s="3"/>
      <c r="F143" s="3"/>
    </row>
    <row r="144" spans="2:6" ht="15" customHeight="1" x14ac:dyDescent="0.25">
      <c r="B144" s="40"/>
      <c r="C144" s="40"/>
      <c r="D144" s="3"/>
      <c r="E144" s="3"/>
      <c r="F144" s="3"/>
    </row>
    <row r="145" spans="2:6" ht="15" customHeight="1" x14ac:dyDescent="0.25">
      <c r="B145" s="40"/>
      <c r="C145" s="40"/>
      <c r="D145" s="3"/>
      <c r="E145" s="3"/>
      <c r="F145" s="3"/>
    </row>
    <row r="146" spans="2:6" ht="15" customHeight="1" x14ac:dyDescent="0.25">
      <c r="B146" s="40"/>
      <c r="C146" s="40"/>
      <c r="D146" s="3"/>
      <c r="E146" s="3"/>
      <c r="F146" s="3"/>
    </row>
    <row r="147" spans="2:6" ht="15" customHeight="1" x14ac:dyDescent="0.25">
      <c r="B147" s="40"/>
      <c r="C147" s="40"/>
      <c r="D147" s="3"/>
      <c r="E147" s="3"/>
      <c r="F147" s="3"/>
    </row>
    <row r="148" spans="2:6" ht="15" customHeight="1" x14ac:dyDescent="0.25">
      <c r="B148" s="40"/>
      <c r="C148" s="40"/>
      <c r="D148" s="3"/>
      <c r="E148" s="3"/>
      <c r="F148" s="3"/>
    </row>
    <row r="149" spans="2:6" ht="15" customHeight="1" x14ac:dyDescent="0.25">
      <c r="B149" s="40"/>
      <c r="C149" s="40"/>
      <c r="D149" s="3"/>
      <c r="E149" s="3"/>
      <c r="F149" s="3"/>
    </row>
    <row r="150" spans="2:6" ht="15" customHeight="1" x14ac:dyDescent="0.25">
      <c r="B150" s="40"/>
      <c r="C150" s="40"/>
      <c r="D150" s="3"/>
      <c r="E150" s="3"/>
      <c r="F150" s="3"/>
    </row>
    <row r="151" spans="2:6" ht="15" customHeight="1" x14ac:dyDescent="0.25">
      <c r="B151" s="40"/>
      <c r="C151" s="40"/>
      <c r="D151" s="3"/>
      <c r="E151" s="3"/>
      <c r="F151" s="3"/>
    </row>
    <row r="152" spans="2:6" ht="15" customHeight="1" x14ac:dyDescent="0.25">
      <c r="B152" s="40"/>
      <c r="C152" s="40"/>
      <c r="D152" s="3"/>
      <c r="E152" s="3"/>
      <c r="F152" s="3"/>
    </row>
    <row r="153" spans="2:6" ht="15" customHeight="1" x14ac:dyDescent="0.25">
      <c r="B153" s="40"/>
      <c r="C153" s="40"/>
      <c r="D153" s="3"/>
      <c r="E153" s="3"/>
      <c r="F153" s="3"/>
    </row>
    <row r="154" spans="2:6" ht="15" customHeight="1" x14ac:dyDescent="0.25">
      <c r="B154" s="40"/>
      <c r="C154" s="40"/>
      <c r="D154" s="3"/>
      <c r="E154" s="3"/>
      <c r="F154" s="3"/>
    </row>
    <row r="155" spans="2:6" ht="15" customHeight="1" x14ac:dyDescent="0.25">
      <c r="B155" s="40"/>
      <c r="C155" s="40"/>
      <c r="D155" s="3"/>
      <c r="E155" s="3"/>
      <c r="F155" s="3"/>
    </row>
    <row r="156" spans="2:6" ht="15" customHeight="1" x14ac:dyDescent="0.25">
      <c r="B156" s="40"/>
      <c r="C156" s="40"/>
      <c r="D156" s="3"/>
      <c r="E156" s="3"/>
      <c r="F156" s="3"/>
    </row>
    <row r="157" spans="2:6" ht="15" customHeight="1" x14ac:dyDescent="0.25">
      <c r="B157" s="40"/>
      <c r="C157" s="40"/>
      <c r="D157" s="3"/>
      <c r="E157" s="3"/>
      <c r="F157" s="3"/>
    </row>
    <row r="158" spans="2:6" ht="15" customHeight="1" x14ac:dyDescent="0.25">
      <c r="B158" s="40"/>
      <c r="C158" s="40"/>
      <c r="D158" s="3"/>
      <c r="E158" s="3"/>
      <c r="F158" s="3"/>
    </row>
    <row r="159" spans="2:6" ht="15" customHeight="1" x14ac:dyDescent="0.25">
      <c r="B159" s="40"/>
      <c r="C159" s="40"/>
      <c r="D159" s="3"/>
      <c r="E159" s="3"/>
      <c r="F159" s="3"/>
    </row>
    <row r="160" spans="2:6" ht="15" customHeight="1" x14ac:dyDescent="0.25">
      <c r="B160" s="40"/>
      <c r="C160" s="40"/>
      <c r="D160" s="3"/>
      <c r="E160" s="3"/>
      <c r="F160" s="3"/>
    </row>
    <row r="161" spans="2:6" ht="15" customHeight="1" x14ac:dyDescent="0.25">
      <c r="B161" s="40"/>
      <c r="C161" s="40"/>
      <c r="D161" s="3"/>
      <c r="E161" s="3"/>
      <c r="F161" s="3"/>
    </row>
    <row r="162" spans="2:6" ht="15" customHeight="1" x14ac:dyDescent="0.25">
      <c r="B162" s="40"/>
      <c r="C162" s="40"/>
      <c r="D162" s="3"/>
      <c r="E162" s="3"/>
      <c r="F162" s="3"/>
    </row>
    <row r="163" spans="2:6" ht="15" customHeight="1" x14ac:dyDescent="0.25">
      <c r="B163" s="40"/>
      <c r="C163" s="40"/>
      <c r="D163" s="3"/>
      <c r="E163" s="3"/>
      <c r="F163" s="3"/>
    </row>
    <row r="164" spans="2:6" ht="15" customHeight="1" x14ac:dyDescent="0.25">
      <c r="B164" s="40"/>
      <c r="C164" s="40"/>
      <c r="D164" s="3"/>
      <c r="E164" s="3"/>
      <c r="F164" s="3"/>
    </row>
    <row r="165" spans="2:6" ht="15" customHeight="1" x14ac:dyDescent="0.25">
      <c r="B165" s="40"/>
      <c r="C165" s="40"/>
      <c r="D165" s="3"/>
      <c r="E165" s="3"/>
      <c r="F165" s="3"/>
    </row>
    <row r="166" spans="2:6" ht="15" customHeight="1" x14ac:dyDescent="0.25">
      <c r="B166" s="40"/>
      <c r="C166" s="40"/>
      <c r="D166" s="3"/>
      <c r="E166" s="3"/>
      <c r="F166" s="3"/>
    </row>
    <row r="167" spans="2:6" ht="15" customHeight="1" x14ac:dyDescent="0.25">
      <c r="B167" s="40"/>
      <c r="C167" s="40"/>
      <c r="D167" s="3"/>
      <c r="E167" s="3"/>
      <c r="F167" s="3"/>
    </row>
    <row r="168" spans="2:6" ht="15" customHeight="1" x14ac:dyDescent="0.25">
      <c r="B168" s="40"/>
      <c r="C168" s="40"/>
      <c r="D168" s="3"/>
      <c r="E168" s="3"/>
      <c r="F168" s="3"/>
    </row>
    <row r="169" spans="2:6" ht="15" customHeight="1" x14ac:dyDescent="0.25">
      <c r="B169" s="40"/>
      <c r="C169" s="40"/>
      <c r="D169" s="3"/>
      <c r="E169" s="3"/>
      <c r="F169" s="3"/>
    </row>
    <row r="170" spans="2:6" ht="15" customHeight="1" x14ac:dyDescent="0.25">
      <c r="B170" s="40"/>
      <c r="C170" s="40"/>
      <c r="D170" s="3"/>
      <c r="E170" s="3"/>
      <c r="F170" s="3"/>
    </row>
    <row r="171" spans="2:6" ht="15" customHeight="1" x14ac:dyDescent="0.25">
      <c r="B171" s="40"/>
      <c r="C171" s="40"/>
      <c r="D171" s="3"/>
      <c r="E171" s="3"/>
      <c r="F171" s="3"/>
    </row>
    <row r="172" spans="2:6" ht="15" customHeight="1" x14ac:dyDescent="0.25">
      <c r="B172" s="40"/>
      <c r="C172" s="40"/>
      <c r="D172" s="3"/>
      <c r="E172" s="3"/>
      <c r="F172" s="3"/>
    </row>
    <row r="173" spans="2:6" ht="15" customHeight="1" x14ac:dyDescent="0.25">
      <c r="B173" s="40"/>
      <c r="C173" s="40"/>
      <c r="D173" s="3"/>
      <c r="E173" s="3"/>
      <c r="F173" s="3"/>
    </row>
    <row r="174" spans="2:6" ht="15" customHeight="1" x14ac:dyDescent="0.25">
      <c r="B174" s="40"/>
      <c r="C174" s="40"/>
      <c r="D174" s="3"/>
      <c r="E174" s="3"/>
      <c r="F174" s="3"/>
    </row>
    <row r="175" spans="2:6" ht="15" customHeight="1" x14ac:dyDescent="0.25">
      <c r="B175" s="40"/>
      <c r="C175" s="40"/>
      <c r="D175" s="3"/>
      <c r="E175" s="3"/>
      <c r="F175" s="3"/>
    </row>
    <row r="176" spans="2:6" ht="15" customHeight="1" x14ac:dyDescent="0.25">
      <c r="B176" s="40"/>
      <c r="C176" s="40"/>
      <c r="D176" s="3"/>
      <c r="E176" s="3"/>
      <c r="F176" s="3"/>
    </row>
    <row r="177" spans="2:6" ht="15" customHeight="1" x14ac:dyDescent="0.25">
      <c r="B177" s="40"/>
      <c r="C177" s="40"/>
      <c r="D177" s="3"/>
      <c r="E177" s="3"/>
      <c r="F177" s="3"/>
    </row>
    <row r="178" spans="2:6" ht="13.5" customHeight="1" x14ac:dyDescent="0.25">
      <c r="B178" s="41"/>
      <c r="C178" s="40"/>
      <c r="D178" s="3"/>
      <c r="E178" s="3"/>
      <c r="F178" s="3"/>
    </row>
    <row r="179" spans="2:6" ht="13.5" customHeight="1" x14ac:dyDescent="0.25">
      <c r="B179" s="41"/>
      <c r="C179" s="40"/>
      <c r="D179" s="3"/>
      <c r="E179" s="3"/>
      <c r="F179" s="3"/>
    </row>
    <row r="180" spans="2:6" ht="15" customHeight="1" x14ac:dyDescent="0.25">
      <c r="B180" s="41"/>
      <c r="C180" s="40"/>
      <c r="D180" s="3"/>
      <c r="E180" s="3"/>
      <c r="F180" s="3"/>
    </row>
    <row r="181" spans="2:6" ht="13.5" customHeight="1" x14ac:dyDescent="0.25">
      <c r="B181" s="41"/>
      <c r="C181" s="40"/>
      <c r="D181" s="3"/>
      <c r="E181" s="3"/>
      <c r="F181" s="3"/>
    </row>
    <row r="182" spans="2:6" ht="13.5" customHeight="1" x14ac:dyDescent="0.25">
      <c r="B182" s="41"/>
      <c r="C182" s="40"/>
      <c r="D182" s="3"/>
      <c r="E182" s="3"/>
      <c r="F182" s="3"/>
    </row>
    <row r="183" spans="2:6" ht="15" customHeight="1" x14ac:dyDescent="0.25">
      <c r="B183" s="40"/>
      <c r="C183" s="40"/>
      <c r="D183" s="3"/>
      <c r="E183" s="3"/>
      <c r="F183" s="3"/>
    </row>
    <row r="184" spans="2:6" ht="13.5" customHeight="1" x14ac:dyDescent="0.25">
      <c r="B184" s="41"/>
      <c r="C184" s="40"/>
      <c r="D184" s="3"/>
      <c r="E184" s="3"/>
      <c r="F184" s="3"/>
    </row>
    <row r="185" spans="2:6" ht="15" customHeight="1" x14ac:dyDescent="0.25">
      <c r="B185" s="41"/>
      <c r="C185" s="40"/>
      <c r="D185" s="3"/>
      <c r="E185" s="3"/>
      <c r="F185" s="3"/>
    </row>
    <row r="186" spans="2:6" ht="13.5" customHeight="1" x14ac:dyDescent="0.25">
      <c r="B186" s="41"/>
      <c r="C186" s="40"/>
      <c r="D186" s="3"/>
      <c r="E186" s="3"/>
      <c r="F186" s="3"/>
    </row>
    <row r="187" spans="2:6" ht="13.5" customHeight="1" x14ac:dyDescent="0.25">
      <c r="B187" s="41"/>
      <c r="C187" s="40"/>
      <c r="D187" s="3"/>
      <c r="E187" s="3"/>
      <c r="F187" s="3"/>
    </row>
    <row r="188" spans="2:6" ht="13.5" customHeight="1" x14ac:dyDescent="0.25">
      <c r="B188" s="41"/>
      <c r="C188" s="40"/>
      <c r="D188" s="3"/>
      <c r="E188" s="3"/>
      <c r="F188" s="3"/>
    </row>
    <row r="189" spans="2:6" ht="13.5" customHeight="1" x14ac:dyDescent="0.25">
      <c r="B189" s="40"/>
      <c r="C189" s="40"/>
      <c r="D189" s="3"/>
      <c r="E189" s="3"/>
      <c r="F189" s="3"/>
    </row>
    <row r="190" spans="2:6" ht="13.5" customHeight="1" x14ac:dyDescent="0.25">
      <c r="B190" s="40"/>
      <c r="C190" s="40"/>
      <c r="D190" s="3"/>
      <c r="E190" s="3"/>
      <c r="F190" s="3"/>
    </row>
    <row r="191" spans="2:6" ht="13.5" customHeight="1" x14ac:dyDescent="0.25">
      <c r="B191" s="40"/>
      <c r="C191" s="40"/>
      <c r="D191" s="3"/>
      <c r="E191" s="3"/>
      <c r="F191" s="3"/>
    </row>
    <row r="192" spans="2:6" ht="13.5" customHeight="1" x14ac:dyDescent="0.25">
      <c r="B192" s="40"/>
      <c r="C192" s="40"/>
      <c r="D192" s="3"/>
      <c r="E192" s="3"/>
      <c r="F192" s="3"/>
    </row>
    <row r="193" spans="2:6" ht="13.5" customHeight="1" x14ac:dyDescent="0.25">
      <c r="B193" s="40"/>
      <c r="C193" s="40"/>
      <c r="D193" s="3"/>
      <c r="E193" s="3"/>
      <c r="F193" s="3"/>
    </row>
    <row r="194" spans="2:6" ht="13.5" customHeight="1" x14ac:dyDescent="0.25">
      <c r="B194" s="40"/>
      <c r="C194" s="40"/>
      <c r="D194" s="3"/>
      <c r="E194" s="3"/>
      <c r="F194" s="3"/>
    </row>
    <row r="195" spans="2:6" ht="13.5" customHeight="1" x14ac:dyDescent="0.25">
      <c r="B195" s="40"/>
      <c r="C195" s="40"/>
      <c r="D195" s="3"/>
      <c r="E195" s="3"/>
      <c r="F195" s="3"/>
    </row>
    <row r="196" spans="2:6" ht="13.5" customHeight="1" x14ac:dyDescent="0.25">
      <c r="B196" s="40"/>
      <c r="C196" s="40"/>
      <c r="D196" s="3"/>
      <c r="E196" s="3"/>
      <c r="F196" s="3"/>
    </row>
    <row r="197" spans="2:6" ht="13.5" customHeight="1" x14ac:dyDescent="0.25">
      <c r="B197" s="41"/>
      <c r="C197" s="40"/>
      <c r="D197" s="3"/>
      <c r="E197" s="3"/>
      <c r="F197" s="3"/>
    </row>
    <row r="198" spans="2:6" ht="13.5" customHeight="1" x14ac:dyDescent="0.25">
      <c r="B198" s="41"/>
      <c r="C198" s="40"/>
      <c r="D198" s="3"/>
      <c r="E198" s="3"/>
      <c r="F198" s="3"/>
    </row>
    <row r="199" spans="2:6" ht="13.5" customHeight="1" x14ac:dyDescent="0.25">
      <c r="B199" s="41"/>
      <c r="C199" s="40"/>
      <c r="D199" s="3"/>
      <c r="E199" s="3"/>
      <c r="F199" s="3"/>
    </row>
    <row r="200" spans="2:6" ht="13.5" customHeight="1" x14ac:dyDescent="0.25">
      <c r="B200" s="41"/>
      <c r="C200" s="40"/>
      <c r="D200" s="3"/>
      <c r="E200" s="3"/>
      <c r="F200" s="3"/>
    </row>
    <row r="201" spans="2:6" ht="13.5" customHeight="1" x14ac:dyDescent="0.25">
      <c r="B201" s="41"/>
      <c r="C201" s="40"/>
      <c r="D201" s="3"/>
      <c r="E201" s="3"/>
      <c r="F201" s="3"/>
    </row>
    <row r="202" spans="2:6" ht="13.5" customHeight="1" x14ac:dyDescent="0.25">
      <c r="B202" s="41"/>
      <c r="C202" s="40"/>
      <c r="D202" s="3"/>
      <c r="E202" s="3"/>
      <c r="F202" s="3"/>
    </row>
    <row r="203" spans="2:6" ht="13.5" customHeight="1" x14ac:dyDescent="0.25">
      <c r="B203" s="41"/>
      <c r="C203" s="40"/>
      <c r="D203" s="3"/>
      <c r="E203" s="3"/>
      <c r="F203" s="3"/>
    </row>
    <row r="204" spans="2:6" ht="13.5" customHeight="1" x14ac:dyDescent="0.25">
      <c r="B204" s="41"/>
      <c r="C204" s="40"/>
      <c r="D204" s="3"/>
      <c r="E204" s="3"/>
      <c r="F204" s="3"/>
    </row>
    <row r="205" spans="2:6" ht="13.5" customHeight="1" x14ac:dyDescent="0.25">
      <c r="B205" s="41"/>
      <c r="C205" s="40"/>
      <c r="D205" s="3"/>
      <c r="E205" s="3"/>
      <c r="F205" s="3"/>
    </row>
    <row r="206" spans="2:6" ht="13.5" customHeight="1" x14ac:dyDescent="0.25">
      <c r="B206" s="41"/>
      <c r="C206" s="40"/>
      <c r="D206" s="3"/>
      <c r="E206" s="3"/>
      <c r="F206" s="3"/>
    </row>
    <row r="207" spans="2:6" ht="13.5" customHeight="1" x14ac:dyDescent="0.25">
      <c r="B207" s="41"/>
      <c r="C207" s="40"/>
      <c r="D207" s="3"/>
      <c r="E207" s="3"/>
      <c r="F207" s="3"/>
    </row>
    <row r="208" spans="2:6" ht="13.5" customHeight="1" x14ac:dyDescent="0.25">
      <c r="B208" s="41"/>
      <c r="C208" s="40"/>
      <c r="D208" s="3"/>
      <c r="E208" s="3"/>
      <c r="F208" s="3"/>
    </row>
    <row r="209" spans="2:6" ht="13.5" customHeight="1" x14ac:dyDescent="0.25">
      <c r="B209" s="41"/>
      <c r="C209" s="40"/>
      <c r="D209" s="3"/>
      <c r="E209" s="3"/>
      <c r="F209" s="3"/>
    </row>
    <row r="210" spans="2:6" ht="13.5" customHeight="1" x14ac:dyDescent="0.25">
      <c r="B210" s="41"/>
      <c r="C210" s="40"/>
      <c r="D210" s="3"/>
      <c r="E210" s="3"/>
      <c r="F210" s="3"/>
    </row>
    <row r="211" spans="2:6" ht="13.5" customHeight="1" x14ac:dyDescent="0.25">
      <c r="B211" s="41"/>
      <c r="C211" s="40"/>
      <c r="D211" s="3"/>
      <c r="E211" s="3"/>
      <c r="F211" s="3"/>
    </row>
    <row r="212" spans="2:6" ht="13.5" customHeight="1" x14ac:dyDescent="0.25">
      <c r="B212" s="41"/>
      <c r="C212" s="40"/>
      <c r="D212" s="3"/>
      <c r="E212" s="3"/>
      <c r="F212" s="3"/>
    </row>
    <row r="213" spans="2:6" ht="13.5" customHeight="1" x14ac:dyDescent="0.25">
      <c r="B213" s="41"/>
      <c r="C213" s="40"/>
      <c r="D213" s="3"/>
      <c r="E213" s="3"/>
      <c r="F213" s="3"/>
    </row>
    <row r="214" spans="2:6" ht="13.5" customHeight="1" x14ac:dyDescent="0.25">
      <c r="B214" s="41"/>
      <c r="C214" s="40"/>
      <c r="D214" s="3"/>
      <c r="E214" s="3"/>
      <c r="F214" s="3"/>
    </row>
    <row r="215" spans="2:6" ht="13.5" customHeight="1" x14ac:dyDescent="0.25">
      <c r="B215" s="41"/>
      <c r="C215" s="40"/>
      <c r="D215" s="3"/>
      <c r="E215" s="3"/>
      <c r="F215" s="3"/>
    </row>
    <row r="216" spans="2:6" ht="13.5" customHeight="1" x14ac:dyDescent="0.25">
      <c r="B216" s="41"/>
      <c r="C216" s="40"/>
      <c r="D216" s="3"/>
      <c r="E216" s="3"/>
      <c r="F216" s="3"/>
    </row>
    <row r="217" spans="2:6" ht="13.5" customHeight="1" x14ac:dyDescent="0.25">
      <c r="B217" s="41"/>
      <c r="C217" s="40"/>
      <c r="D217" s="3"/>
      <c r="E217" s="3"/>
      <c r="F217" s="3"/>
    </row>
    <row r="218" spans="2:6" ht="13.5" customHeight="1" x14ac:dyDescent="0.25">
      <c r="B218" s="41"/>
      <c r="C218" s="40"/>
      <c r="D218" s="3"/>
      <c r="E218" s="3"/>
      <c r="F218" s="3"/>
    </row>
    <row r="219" spans="2:6" ht="13.5" customHeight="1" x14ac:dyDescent="0.25">
      <c r="B219" s="41"/>
      <c r="C219" s="40"/>
      <c r="D219" s="3"/>
      <c r="E219" s="3"/>
      <c r="F219" s="3"/>
    </row>
    <row r="220" spans="2:6" ht="13.5" customHeight="1" x14ac:dyDescent="0.25">
      <c r="B220" s="41"/>
      <c r="C220" s="40"/>
      <c r="D220" s="3"/>
      <c r="E220" s="3"/>
      <c r="F220" s="3"/>
    </row>
    <row r="221" spans="2:6" ht="13.5" customHeight="1" x14ac:dyDescent="0.25">
      <c r="B221" s="41"/>
      <c r="C221" s="40"/>
      <c r="D221" s="3"/>
      <c r="E221" s="3"/>
      <c r="F221" s="3"/>
    </row>
    <row r="222" spans="2:6" ht="13.5" customHeight="1" x14ac:dyDescent="0.25">
      <c r="B222" s="41"/>
      <c r="C222" s="40"/>
      <c r="D222" s="3"/>
      <c r="E222" s="3"/>
      <c r="F222" s="3"/>
    </row>
    <row r="223" spans="2:6" ht="13.5" customHeight="1" x14ac:dyDescent="0.25">
      <c r="B223" s="41"/>
      <c r="C223" s="40"/>
      <c r="D223" s="3"/>
      <c r="E223" s="3"/>
      <c r="F223" s="3"/>
    </row>
    <row r="224" spans="2:6" ht="13.5" customHeight="1" x14ac:dyDescent="0.25">
      <c r="B224" s="41"/>
      <c r="C224" s="40"/>
      <c r="D224" s="3"/>
      <c r="E224" s="3"/>
      <c r="F224" s="3"/>
    </row>
    <row r="225" spans="2:6" ht="13.5" customHeight="1" x14ac:dyDescent="0.25">
      <c r="B225" s="41"/>
      <c r="C225" s="40"/>
      <c r="D225" s="3"/>
      <c r="E225" s="3"/>
      <c r="F225" s="3"/>
    </row>
    <row r="226" spans="2:6" ht="13.5" customHeight="1" x14ac:dyDescent="0.25">
      <c r="B226" s="41"/>
      <c r="C226" s="40"/>
      <c r="D226" s="3"/>
      <c r="E226" s="3"/>
      <c r="F226" s="3"/>
    </row>
    <row r="227" spans="2:6" ht="13.5" customHeight="1" x14ac:dyDescent="0.25">
      <c r="B227" s="41"/>
      <c r="C227" s="40"/>
      <c r="D227" s="3"/>
      <c r="E227" s="3"/>
      <c r="F227" s="3"/>
    </row>
    <row r="228" spans="2:6" ht="13.5" customHeight="1" x14ac:dyDescent="0.25">
      <c r="B228" s="41"/>
      <c r="C228" s="40"/>
      <c r="D228" s="3"/>
      <c r="E228" s="3"/>
      <c r="F228" s="3"/>
    </row>
    <row r="229" spans="2:6" ht="13.5" customHeight="1" x14ac:dyDescent="0.25">
      <c r="B229" s="41"/>
      <c r="C229" s="40"/>
      <c r="D229" s="3"/>
      <c r="E229" s="3"/>
      <c r="F229" s="3"/>
    </row>
    <row r="230" spans="2:6" ht="13.5" customHeight="1" x14ac:dyDescent="0.25">
      <c r="B230" s="41"/>
      <c r="C230" s="40"/>
      <c r="D230" s="3"/>
      <c r="E230" s="3"/>
      <c r="F230" s="3"/>
    </row>
    <row r="231" spans="2:6" ht="13.5" customHeight="1" x14ac:dyDescent="0.25">
      <c r="B231" s="41"/>
      <c r="C231" s="40"/>
      <c r="D231" s="3"/>
      <c r="E231" s="3"/>
      <c r="F231" s="3"/>
    </row>
    <row r="232" spans="2:6" ht="13.5" customHeight="1" x14ac:dyDescent="0.25">
      <c r="B232" s="41"/>
      <c r="C232" s="40"/>
      <c r="D232" s="3"/>
      <c r="E232" s="3"/>
      <c r="F232" s="3"/>
    </row>
    <row r="233" spans="2:6" ht="13.5" customHeight="1" x14ac:dyDescent="0.25">
      <c r="B233" s="41"/>
      <c r="C233" s="40"/>
      <c r="D233" s="3"/>
      <c r="E233" s="3"/>
      <c r="F233" s="3"/>
    </row>
    <row r="234" spans="2:6" ht="13.5" customHeight="1" x14ac:dyDescent="0.25">
      <c r="B234" s="41"/>
      <c r="C234" s="40"/>
      <c r="D234" s="3"/>
      <c r="E234" s="3"/>
      <c r="F234" s="3"/>
    </row>
    <row r="235" spans="2:6" ht="13.5" customHeight="1" x14ac:dyDescent="0.25">
      <c r="B235" s="41"/>
      <c r="C235" s="40"/>
      <c r="D235" s="3"/>
      <c r="E235" s="3"/>
      <c r="F235" s="3"/>
    </row>
    <row r="236" spans="2:6" ht="13.5" customHeight="1" x14ac:dyDescent="0.25">
      <c r="B236" s="41"/>
      <c r="C236" s="40"/>
      <c r="D236" s="3"/>
      <c r="E236" s="3"/>
      <c r="F236" s="3"/>
    </row>
    <row r="237" spans="2:6" ht="13.5" customHeight="1" x14ac:dyDescent="0.25">
      <c r="B237" s="41"/>
      <c r="C237" s="40"/>
      <c r="D237" s="3"/>
      <c r="E237" s="3"/>
      <c r="F237" s="3"/>
    </row>
    <row r="238" spans="2:6" ht="13.5" customHeight="1" x14ac:dyDescent="0.25">
      <c r="B238" s="41"/>
      <c r="C238" s="40"/>
      <c r="D238" s="3"/>
      <c r="E238" s="3"/>
      <c r="F238" s="3"/>
    </row>
    <row r="239" spans="2:6" ht="13.5" customHeight="1" x14ac:dyDescent="0.25">
      <c r="B239" s="41"/>
      <c r="C239" s="40"/>
      <c r="D239" s="3"/>
      <c r="E239" s="3"/>
      <c r="F239" s="3"/>
    </row>
    <row r="240" spans="2:6" ht="13.5" customHeight="1" x14ac:dyDescent="0.25">
      <c r="B240" s="41"/>
      <c r="C240" s="40"/>
      <c r="D240" s="3"/>
      <c r="E240" s="3"/>
      <c r="F240" s="3"/>
    </row>
    <row r="241" spans="2:6" ht="13.5" customHeight="1" x14ac:dyDescent="0.25">
      <c r="B241" s="41"/>
      <c r="C241" s="40"/>
      <c r="D241" s="3"/>
      <c r="E241" s="3"/>
      <c r="F241" s="3"/>
    </row>
    <row r="242" spans="2:6" ht="13.5" customHeight="1" x14ac:dyDescent="0.25">
      <c r="B242" s="41"/>
      <c r="C242" s="40"/>
      <c r="D242" s="3"/>
      <c r="E242" s="3"/>
      <c r="F242" s="3"/>
    </row>
    <row r="243" spans="2:6" ht="13.5" customHeight="1" x14ac:dyDescent="0.25">
      <c r="B243" s="41"/>
      <c r="C243" s="40"/>
      <c r="D243" s="3"/>
      <c r="E243" s="3"/>
      <c r="F243" s="3"/>
    </row>
    <row r="244" spans="2:6" ht="13.5" customHeight="1" x14ac:dyDescent="0.25">
      <c r="B244" s="41"/>
      <c r="C244" s="40"/>
      <c r="D244" s="3"/>
      <c r="E244" s="3"/>
      <c r="F244" s="3"/>
    </row>
    <row r="245" spans="2:6" ht="13.5" customHeight="1" x14ac:dyDescent="0.25">
      <c r="B245" s="41"/>
      <c r="C245" s="40"/>
      <c r="D245" s="3"/>
      <c r="E245" s="3"/>
      <c r="F245" s="3"/>
    </row>
    <row r="246" spans="2:6" ht="13.5" customHeight="1" x14ac:dyDescent="0.25">
      <c r="B246" s="41"/>
      <c r="C246" s="40"/>
      <c r="D246" s="3"/>
      <c r="E246" s="3"/>
      <c r="F246" s="3"/>
    </row>
    <row r="247" spans="2:6" ht="13.5" customHeight="1" x14ac:dyDescent="0.25">
      <c r="B247" s="41"/>
      <c r="C247" s="40"/>
      <c r="D247" s="3"/>
      <c r="E247" s="3"/>
      <c r="F247" s="3"/>
    </row>
    <row r="248" spans="2:6" ht="13.5" customHeight="1" x14ac:dyDescent="0.25">
      <c r="B248" s="41"/>
      <c r="C248" s="40"/>
      <c r="D248" s="3"/>
      <c r="E248" s="3"/>
      <c r="F248" s="3"/>
    </row>
    <row r="249" spans="2:6" ht="13.5" customHeight="1" x14ac:dyDescent="0.25">
      <c r="B249" s="41"/>
      <c r="C249" s="40"/>
      <c r="D249" s="3"/>
      <c r="E249" s="3"/>
      <c r="F249" s="3"/>
    </row>
    <row r="250" spans="2:6" ht="13.5" customHeight="1" x14ac:dyDescent="0.25">
      <c r="B250" s="41"/>
      <c r="C250" s="40"/>
      <c r="D250" s="3"/>
      <c r="E250" s="3"/>
      <c r="F250" s="3"/>
    </row>
    <row r="251" spans="2:6" ht="13.5" customHeight="1" x14ac:dyDescent="0.25">
      <c r="B251" s="41"/>
      <c r="C251" s="40"/>
      <c r="D251" s="3"/>
      <c r="E251" s="3"/>
      <c r="F251" s="3"/>
    </row>
    <row r="252" spans="2:6" ht="13.5" customHeight="1" x14ac:dyDescent="0.25">
      <c r="B252" s="41"/>
      <c r="C252" s="40"/>
      <c r="D252" s="3"/>
      <c r="E252" s="3"/>
      <c r="F252" s="3"/>
    </row>
    <row r="253" spans="2:6" ht="13.5" customHeight="1" x14ac:dyDescent="0.25">
      <c r="B253" s="41"/>
      <c r="C253" s="40"/>
      <c r="D253" s="3"/>
      <c r="E253" s="3"/>
      <c r="F253" s="3"/>
    </row>
    <row r="254" spans="2:6" ht="13.5" customHeight="1" x14ac:dyDescent="0.25">
      <c r="B254" s="41"/>
      <c r="C254" s="40"/>
      <c r="D254" s="3"/>
      <c r="E254" s="3"/>
      <c r="F254" s="3"/>
    </row>
    <row r="255" spans="2:6" ht="13.5" customHeight="1" x14ac:dyDescent="0.25">
      <c r="B255" s="41"/>
      <c r="C255" s="40"/>
      <c r="D255" s="3"/>
      <c r="E255" s="3"/>
      <c r="F255" s="3"/>
    </row>
    <row r="256" spans="2:6" ht="13.5" customHeight="1" x14ac:dyDescent="0.25">
      <c r="B256" s="41"/>
      <c r="C256" s="40"/>
      <c r="D256" s="3"/>
      <c r="E256" s="3"/>
      <c r="F256" s="3"/>
    </row>
    <row r="257" spans="2:6" ht="13.5" customHeight="1" x14ac:dyDescent="0.25">
      <c r="B257" s="41"/>
      <c r="C257" s="40"/>
      <c r="D257" s="3"/>
      <c r="E257" s="3"/>
      <c r="F257" s="3"/>
    </row>
    <row r="258" spans="2:6" ht="13.5" customHeight="1" x14ac:dyDescent="0.25">
      <c r="B258" s="41"/>
      <c r="C258" s="40"/>
      <c r="D258" s="3"/>
      <c r="E258" s="3"/>
      <c r="F258" s="3"/>
    </row>
    <row r="259" spans="2:6" ht="13.5" customHeight="1" x14ac:dyDescent="0.25">
      <c r="B259" s="41"/>
      <c r="C259" s="40"/>
      <c r="D259" s="3"/>
      <c r="E259" s="3"/>
      <c r="F259" s="3"/>
    </row>
    <row r="260" spans="2:6" ht="13.5" customHeight="1" x14ac:dyDescent="0.25">
      <c r="B260" s="41"/>
      <c r="C260" s="40"/>
      <c r="D260" s="3"/>
      <c r="E260" s="3"/>
      <c r="F260" s="3"/>
    </row>
    <row r="261" spans="2:6" ht="13.5" customHeight="1" x14ac:dyDescent="0.25">
      <c r="B261" s="41"/>
      <c r="C261" s="40"/>
      <c r="D261" s="3"/>
      <c r="E261" s="3"/>
      <c r="F261" s="3"/>
    </row>
    <row r="262" spans="2:6" ht="13.5" customHeight="1" x14ac:dyDescent="0.25">
      <c r="B262" s="41"/>
      <c r="C262" s="40"/>
      <c r="D262" s="3"/>
      <c r="E262" s="3"/>
      <c r="F262" s="3"/>
    </row>
    <row r="263" spans="2:6" ht="13.5" customHeight="1" x14ac:dyDescent="0.25">
      <c r="B263" s="41"/>
      <c r="C263" s="40"/>
      <c r="D263" s="3"/>
      <c r="E263" s="3"/>
      <c r="F263" s="3"/>
    </row>
    <row r="264" spans="2:6" ht="13.5" customHeight="1" x14ac:dyDescent="0.25">
      <c r="B264" s="41"/>
      <c r="C264" s="40"/>
      <c r="D264" s="3"/>
      <c r="E264" s="3"/>
      <c r="F264" s="3"/>
    </row>
    <row r="265" spans="2:6" ht="13.5" customHeight="1" x14ac:dyDescent="0.25">
      <c r="B265" s="41"/>
      <c r="C265" s="40"/>
      <c r="D265" s="3"/>
      <c r="E265" s="3"/>
      <c r="F265" s="3"/>
    </row>
    <row r="266" spans="2:6" ht="13.5" customHeight="1" x14ac:dyDescent="0.25">
      <c r="B266" s="41"/>
      <c r="C266" s="40"/>
      <c r="D266" s="3"/>
      <c r="E266" s="3"/>
      <c r="F266" s="3"/>
    </row>
    <row r="267" spans="2:6" ht="13.5" customHeight="1" x14ac:dyDescent="0.25">
      <c r="B267" s="41"/>
      <c r="C267" s="40"/>
      <c r="D267" s="3"/>
      <c r="E267" s="3"/>
      <c r="F267" s="3"/>
    </row>
    <row r="268" spans="2:6" ht="13.5" customHeight="1" x14ac:dyDescent="0.25">
      <c r="B268" s="41"/>
      <c r="C268" s="40"/>
      <c r="D268" s="3"/>
      <c r="E268" s="3"/>
      <c r="F268" s="3"/>
    </row>
    <row r="269" spans="2:6" ht="13.5" customHeight="1" x14ac:dyDescent="0.25">
      <c r="B269" s="41"/>
      <c r="C269" s="40"/>
      <c r="D269" s="3"/>
      <c r="E269" s="3"/>
      <c r="F269" s="3"/>
    </row>
    <row r="270" spans="2:6" ht="13.5" customHeight="1" x14ac:dyDescent="0.25">
      <c r="B270" s="41"/>
      <c r="C270" s="40"/>
      <c r="D270" s="3"/>
      <c r="E270" s="3"/>
      <c r="F270" s="3"/>
    </row>
    <row r="271" spans="2:6" ht="13.5" customHeight="1" x14ac:dyDescent="0.25">
      <c r="B271" s="41"/>
      <c r="C271" s="40"/>
      <c r="D271" s="3"/>
      <c r="E271" s="3"/>
      <c r="F271" s="3"/>
    </row>
    <row r="272" spans="2:6" ht="13.5" customHeight="1" x14ac:dyDescent="0.25">
      <c r="B272" s="41"/>
      <c r="C272" s="40"/>
      <c r="D272" s="3"/>
      <c r="E272" s="3"/>
      <c r="F272" s="3"/>
    </row>
    <row r="273" spans="2:6" ht="13.5" customHeight="1" x14ac:dyDescent="0.25">
      <c r="B273" s="41"/>
      <c r="C273" s="40"/>
      <c r="D273" s="3"/>
      <c r="E273" s="3"/>
      <c r="F273" s="3"/>
    </row>
    <row r="274" spans="2:6" ht="13.5" customHeight="1" x14ac:dyDescent="0.25">
      <c r="B274" s="41"/>
      <c r="C274" s="40"/>
      <c r="D274" s="3"/>
      <c r="E274" s="3"/>
      <c r="F274" s="3"/>
    </row>
    <row r="275" spans="2:6" ht="13.5" customHeight="1" x14ac:dyDescent="0.25">
      <c r="B275" s="505"/>
      <c r="C275" s="505"/>
      <c r="D275" s="3"/>
      <c r="E275" s="3"/>
      <c r="F275" s="3"/>
    </row>
    <row r="276" spans="2:6" ht="13.5" customHeight="1" x14ac:dyDescent="0.25">
      <c r="B276" s="42"/>
      <c r="C276" s="42"/>
      <c r="D276" s="3"/>
      <c r="E276" s="3"/>
      <c r="F276" s="3"/>
    </row>
    <row r="277" spans="2:6" ht="13.5" customHeight="1" x14ac:dyDescent="0.25">
      <c r="B277" s="41"/>
      <c r="C277" s="40"/>
      <c r="D277" s="3"/>
      <c r="E277" s="3"/>
      <c r="F277" s="3"/>
    </row>
    <row r="278" spans="2:6" ht="13.5" customHeight="1" x14ac:dyDescent="0.25">
      <c r="B278" s="41"/>
      <c r="C278" s="40"/>
      <c r="D278" s="3"/>
      <c r="E278" s="3"/>
      <c r="F278" s="3"/>
    </row>
    <row r="279" spans="2:6" ht="13.5" customHeight="1" x14ac:dyDescent="0.25">
      <c r="B279" s="41"/>
      <c r="C279" s="40"/>
      <c r="D279" s="3"/>
      <c r="E279" s="3"/>
      <c r="F279" s="3"/>
    </row>
    <row r="280" spans="2:6" ht="13.5" customHeight="1" x14ac:dyDescent="0.25">
      <c r="B280" s="41"/>
      <c r="C280" s="40"/>
      <c r="D280" s="3"/>
      <c r="E280" s="3"/>
      <c r="F280" s="3"/>
    </row>
    <row r="281" spans="2:6" ht="13.5" customHeight="1" x14ac:dyDescent="0.25">
      <c r="B281" s="41"/>
      <c r="C281" s="40"/>
      <c r="D281" s="3"/>
      <c r="E281" s="3"/>
      <c r="F281" s="3"/>
    </row>
    <row r="282" spans="2:6" ht="13.5" customHeight="1" x14ac:dyDescent="0.25">
      <c r="B282" s="41"/>
      <c r="C282" s="40"/>
      <c r="D282" s="3"/>
      <c r="E282" s="3"/>
      <c r="F282" s="3"/>
    </row>
    <row r="283" spans="2:6" ht="13.5" customHeight="1" x14ac:dyDescent="0.25">
      <c r="B283" s="41"/>
      <c r="C283" s="40"/>
      <c r="D283" s="3"/>
      <c r="E283" s="3"/>
      <c r="F283" s="3"/>
    </row>
    <row r="284" spans="2:6" ht="13.5" customHeight="1" x14ac:dyDescent="0.25">
      <c r="B284" s="41"/>
      <c r="C284" s="40"/>
      <c r="D284" s="3"/>
      <c r="E284" s="3"/>
      <c r="F284" s="3"/>
    </row>
    <row r="285" spans="2:6" ht="13.5" customHeight="1" x14ac:dyDescent="0.25">
      <c r="B285" s="41"/>
      <c r="C285" s="40"/>
      <c r="D285" s="3"/>
      <c r="E285" s="3"/>
      <c r="F285" s="3"/>
    </row>
    <row r="286" spans="2:6" ht="13.5" customHeight="1" x14ac:dyDescent="0.25">
      <c r="B286" s="41"/>
      <c r="C286" s="40"/>
      <c r="D286" s="3"/>
      <c r="E286" s="3"/>
      <c r="F286" s="3"/>
    </row>
    <row r="287" spans="2:6" ht="13.5" customHeight="1" x14ac:dyDescent="0.25">
      <c r="B287" s="41"/>
      <c r="C287" s="40"/>
      <c r="D287" s="3"/>
      <c r="E287" s="3"/>
      <c r="F287" s="3"/>
    </row>
    <row r="288" spans="2:6" ht="13.5" customHeight="1" x14ac:dyDescent="0.25">
      <c r="B288" s="41"/>
      <c r="C288" s="40"/>
      <c r="D288" s="3"/>
      <c r="E288" s="3"/>
      <c r="F288" s="3"/>
    </row>
    <row r="289" spans="2:6" ht="13.5" customHeight="1" x14ac:dyDescent="0.25">
      <c r="B289" s="41"/>
      <c r="C289" s="40"/>
      <c r="D289" s="3"/>
      <c r="E289" s="3"/>
      <c r="F289" s="3"/>
    </row>
    <row r="290" spans="2:6" ht="13.5" customHeight="1" x14ac:dyDescent="0.25">
      <c r="B290" s="41"/>
      <c r="C290" s="40"/>
      <c r="D290" s="3"/>
      <c r="E290" s="3"/>
      <c r="F290" s="3"/>
    </row>
    <row r="291" spans="2:6" ht="13.5" customHeight="1" x14ac:dyDescent="0.25">
      <c r="B291" s="41"/>
      <c r="C291" s="40"/>
      <c r="D291" s="3"/>
      <c r="E291" s="3"/>
      <c r="F291" s="3"/>
    </row>
    <row r="292" spans="2:6" ht="13.5" customHeight="1" x14ac:dyDescent="0.25">
      <c r="B292" s="41"/>
      <c r="C292" s="40"/>
      <c r="D292" s="3"/>
      <c r="E292" s="3"/>
      <c r="F292" s="3"/>
    </row>
    <row r="293" spans="2:6" ht="13.5" customHeight="1" x14ac:dyDescent="0.25">
      <c r="B293" s="41"/>
      <c r="C293" s="40"/>
      <c r="D293" s="3"/>
      <c r="E293" s="3"/>
      <c r="F293" s="3"/>
    </row>
    <row r="294" spans="2:6" ht="13.5" customHeight="1" x14ac:dyDescent="0.25">
      <c r="B294" s="41"/>
      <c r="C294" s="40"/>
      <c r="D294" s="3"/>
      <c r="E294" s="3"/>
      <c r="F294" s="3"/>
    </row>
    <row r="295" spans="2:6" ht="13.5" customHeight="1" x14ac:dyDescent="0.25">
      <c r="B295" s="41"/>
      <c r="C295" s="40"/>
      <c r="D295" s="3"/>
      <c r="E295" s="3"/>
      <c r="F295" s="3"/>
    </row>
    <row r="296" spans="2:6" ht="13.5" customHeight="1" x14ac:dyDescent="0.25">
      <c r="B296" s="40"/>
      <c r="C296" s="40"/>
      <c r="D296" s="3"/>
      <c r="E296" s="3"/>
      <c r="F296" s="3"/>
    </row>
    <row r="297" spans="2:6" ht="13.5" customHeight="1" x14ac:dyDescent="0.25">
      <c r="B297" s="40"/>
      <c r="C297" s="40"/>
      <c r="D297" s="3"/>
      <c r="E297" s="3"/>
      <c r="F297" s="3"/>
    </row>
    <row r="298" spans="2:6" ht="13.5" customHeight="1" x14ac:dyDescent="0.25">
      <c r="B298" s="40"/>
      <c r="C298" s="40"/>
      <c r="D298" s="3"/>
      <c r="E298" s="3"/>
      <c r="F298" s="3"/>
    </row>
    <row r="299" spans="2:6" ht="13.5" customHeight="1" x14ac:dyDescent="0.25">
      <c r="B299" s="40"/>
      <c r="C299" s="40"/>
      <c r="D299" s="3"/>
      <c r="E299" s="3"/>
      <c r="F299" s="3"/>
    </row>
    <row r="300" spans="2:6" ht="13.5" customHeight="1" x14ac:dyDescent="0.25">
      <c r="B300" s="40"/>
      <c r="C300" s="40"/>
      <c r="D300" s="3"/>
      <c r="E300" s="3"/>
      <c r="F300" s="3"/>
    </row>
    <row r="301" spans="2:6" ht="13.5" customHeight="1" x14ac:dyDescent="0.25">
      <c r="B301" s="40"/>
      <c r="C301" s="40"/>
      <c r="D301" s="3"/>
      <c r="E301" s="3"/>
      <c r="F301" s="3"/>
    </row>
    <row r="302" spans="2:6" ht="13.5" customHeight="1" x14ac:dyDescent="0.25">
      <c r="B302" s="40"/>
      <c r="C302" s="40"/>
      <c r="D302" s="3"/>
      <c r="E302" s="3"/>
      <c r="F302" s="3"/>
    </row>
    <row r="303" spans="2:6" ht="13.5" customHeight="1" x14ac:dyDescent="0.25">
      <c r="B303" s="40"/>
      <c r="C303" s="40"/>
      <c r="D303" s="3"/>
      <c r="E303" s="3"/>
      <c r="F303" s="3"/>
    </row>
    <row r="304" spans="2:6" ht="13.5" customHeight="1" x14ac:dyDescent="0.25">
      <c r="B304" s="40"/>
      <c r="C304" s="40"/>
      <c r="D304" s="3"/>
      <c r="E304" s="3"/>
      <c r="F304" s="3"/>
    </row>
    <row r="305" spans="2:6" ht="13.5" customHeight="1" x14ac:dyDescent="0.25">
      <c r="B305" s="40"/>
      <c r="C305" s="40"/>
      <c r="D305" s="3"/>
      <c r="E305" s="3"/>
      <c r="F305" s="3"/>
    </row>
    <row r="306" spans="2:6" ht="15" customHeight="1" x14ac:dyDescent="0.25">
      <c r="B306" s="41"/>
      <c r="C306" s="40"/>
      <c r="D306" s="3"/>
      <c r="E306" s="3"/>
      <c r="F306" s="3"/>
    </row>
    <row r="307" spans="2:6" ht="15" customHeight="1" x14ac:dyDescent="0.25">
      <c r="B307" s="41"/>
      <c r="C307" s="40"/>
      <c r="D307" s="3"/>
      <c r="E307" s="3"/>
      <c r="F307" s="3"/>
    </row>
    <row r="308" spans="2:6" ht="15" customHeight="1" x14ac:dyDescent="0.25">
      <c r="B308" s="41"/>
      <c r="C308" s="40"/>
      <c r="D308" s="3"/>
      <c r="E308" s="3"/>
      <c r="F308" s="3"/>
    </row>
    <row r="309" spans="2:6" ht="15" customHeight="1" x14ac:dyDescent="0.25">
      <c r="B309" s="41"/>
      <c r="C309" s="40"/>
      <c r="D309" s="3"/>
      <c r="E309" s="3"/>
      <c r="F309" s="3"/>
    </row>
    <row r="310" spans="2:6" ht="15" customHeight="1" x14ac:dyDescent="0.25">
      <c r="B310" s="41"/>
      <c r="C310" s="40"/>
      <c r="D310" s="3"/>
      <c r="E310" s="3"/>
      <c r="F310" s="3"/>
    </row>
    <row r="311" spans="2:6" ht="15" customHeight="1" x14ac:dyDescent="0.25">
      <c r="B311" s="41"/>
      <c r="C311" s="40"/>
      <c r="D311" s="3"/>
      <c r="E311" s="3"/>
      <c r="F311" s="3"/>
    </row>
    <row r="312" spans="2:6" ht="15" customHeight="1" x14ac:dyDescent="0.25">
      <c r="B312" s="41"/>
      <c r="C312" s="40"/>
      <c r="D312" s="3"/>
      <c r="E312" s="3"/>
      <c r="F312" s="3"/>
    </row>
    <row r="313" spans="2:6" ht="15" customHeight="1" x14ac:dyDescent="0.25">
      <c r="B313" s="41"/>
      <c r="C313" s="40"/>
      <c r="D313" s="3"/>
      <c r="E313" s="3"/>
      <c r="F313" s="3"/>
    </row>
    <row r="314" spans="2:6" ht="15" customHeight="1" x14ac:dyDescent="0.25">
      <c r="B314" s="41"/>
      <c r="C314" s="40"/>
      <c r="D314" s="3"/>
      <c r="E314" s="3"/>
      <c r="F314" s="3"/>
    </row>
    <row r="315" spans="2:6" ht="15" customHeight="1" x14ac:dyDescent="0.25">
      <c r="B315" s="41"/>
      <c r="C315" s="40"/>
      <c r="D315" s="3"/>
      <c r="E315" s="3"/>
      <c r="F315" s="3"/>
    </row>
    <row r="316" spans="2:6" ht="15" customHeight="1" x14ac:dyDescent="0.25">
      <c r="B316" s="41"/>
      <c r="C316" s="40"/>
      <c r="D316" s="3"/>
      <c r="E316" s="3"/>
      <c r="F316" s="3"/>
    </row>
    <row r="317" spans="2:6" ht="15" customHeight="1" x14ac:dyDescent="0.25">
      <c r="B317" s="41"/>
      <c r="C317" s="40"/>
      <c r="D317" s="3"/>
      <c r="E317" s="3"/>
      <c r="F317" s="3"/>
    </row>
    <row r="318" spans="2:6" ht="15" customHeight="1" x14ac:dyDescent="0.25">
      <c r="D318" s="3"/>
      <c r="E318" s="3"/>
      <c r="F318" s="3"/>
    </row>
    <row r="319" spans="2:6" ht="15" customHeight="1" x14ac:dyDescent="0.25">
      <c r="D319" s="3"/>
      <c r="E319" s="3"/>
      <c r="F319" s="3"/>
    </row>
    <row r="320" spans="2:6" ht="15" customHeight="1" x14ac:dyDescent="0.25">
      <c r="D320" s="3"/>
      <c r="E320" s="3"/>
      <c r="F320" s="3"/>
    </row>
    <row r="321" spans="2:6" ht="15" customHeight="1" x14ac:dyDescent="0.25">
      <c r="D321" s="3"/>
      <c r="E321" s="3"/>
      <c r="F321" s="3"/>
    </row>
    <row r="322" spans="2:6" ht="15" customHeight="1" x14ac:dyDescent="0.25">
      <c r="D322" s="3"/>
      <c r="E322" s="3"/>
      <c r="F322" s="3"/>
    </row>
    <row r="323" spans="2:6" ht="15" customHeight="1" x14ac:dyDescent="0.25">
      <c r="D323" s="3"/>
      <c r="E323" s="3"/>
      <c r="F323" s="3"/>
    </row>
    <row r="324" spans="2:6" ht="15" customHeight="1" x14ac:dyDescent="0.25">
      <c r="D324" s="3"/>
      <c r="E324" s="3"/>
      <c r="F324" s="3"/>
    </row>
    <row r="325" spans="2:6" ht="15" customHeight="1" x14ac:dyDescent="0.25">
      <c r="D325" s="3"/>
      <c r="E325" s="3"/>
      <c r="F325" s="3"/>
    </row>
    <row r="326" spans="2:6" ht="15" customHeight="1" x14ac:dyDescent="0.25">
      <c r="D326" s="3"/>
      <c r="E326" s="3"/>
      <c r="F326" s="3"/>
    </row>
    <row r="327" spans="2:6" ht="15" customHeight="1" x14ac:dyDescent="0.25">
      <c r="D327" s="3"/>
      <c r="E327" s="3"/>
      <c r="F327" s="3"/>
    </row>
    <row r="328" spans="2:6" ht="15" customHeight="1" x14ac:dyDescent="0.25">
      <c r="D328" s="3"/>
      <c r="E328" s="3"/>
      <c r="F328" s="3"/>
    </row>
    <row r="329" spans="2:6" ht="15" customHeight="1" x14ac:dyDescent="0.25">
      <c r="B329" s="40"/>
      <c r="C329" s="40"/>
      <c r="D329" s="3"/>
      <c r="E329" s="3"/>
      <c r="F329" s="3"/>
    </row>
    <row r="330" spans="2:6" ht="15" customHeight="1" x14ac:dyDescent="0.25">
      <c r="B330" s="41"/>
      <c r="C330" s="40"/>
      <c r="D330" s="3"/>
      <c r="E330" s="3"/>
      <c r="F330" s="3"/>
    </row>
    <row r="331" spans="2:6" ht="13.5" customHeight="1" x14ac:dyDescent="0.25">
      <c r="B331" s="40"/>
      <c r="C331" s="40"/>
      <c r="D331" s="3"/>
      <c r="E331" s="3"/>
      <c r="F331" s="3"/>
    </row>
    <row r="332" spans="2:6" ht="13.5" customHeight="1" x14ac:dyDescent="0.25">
      <c r="B332" s="41"/>
      <c r="C332" s="40"/>
      <c r="D332" s="3"/>
      <c r="E332" s="3"/>
      <c r="F332" s="3"/>
    </row>
    <row r="333" spans="2:6" ht="30" customHeight="1" x14ac:dyDescent="0.25">
      <c r="B333" s="506"/>
      <c r="C333" s="506"/>
      <c r="D333" s="3"/>
      <c r="E333" s="3"/>
      <c r="F333" s="3"/>
    </row>
    <row r="334" spans="2:6" ht="15" customHeight="1" x14ac:dyDescent="0.25">
      <c r="B334" s="40"/>
      <c r="C334" s="40"/>
      <c r="D334" s="3"/>
      <c r="E334" s="3"/>
      <c r="F334" s="3"/>
    </row>
    <row r="335" spans="2:6" ht="13.5" customHeight="1" x14ac:dyDescent="0.25">
      <c r="B335" s="40"/>
      <c r="C335" s="40"/>
      <c r="D335" s="3"/>
      <c r="E335" s="3"/>
      <c r="F335" s="3"/>
    </row>
    <row r="336" spans="2:6" ht="13.5" customHeight="1" x14ac:dyDescent="0.25">
      <c r="B336" s="40"/>
      <c r="C336" s="40"/>
      <c r="D336" s="3"/>
      <c r="E336" s="3"/>
      <c r="F336" s="3"/>
    </row>
    <row r="337" spans="2:6" ht="13.5" customHeight="1" x14ac:dyDescent="0.25">
      <c r="B337" s="40"/>
      <c r="C337" s="41"/>
      <c r="D337" s="3"/>
      <c r="E337" s="3"/>
      <c r="F337" s="3"/>
    </row>
    <row r="338" spans="2:6" ht="13.5" customHeight="1" x14ac:dyDescent="0.25">
      <c r="B338" s="40"/>
      <c r="C338" s="40"/>
      <c r="D338" s="3"/>
      <c r="E338" s="3"/>
      <c r="F338" s="3"/>
    </row>
    <row r="339" spans="2:6" ht="13.5" customHeight="1" x14ac:dyDescent="0.25">
      <c r="B339" s="40"/>
      <c r="C339" s="40"/>
      <c r="D339" s="3"/>
      <c r="E339" s="3"/>
      <c r="F339" s="3"/>
    </row>
    <row r="340" spans="2:6" ht="13.5" customHeight="1" x14ac:dyDescent="0.25">
      <c r="B340" s="40"/>
      <c r="C340" s="41"/>
      <c r="D340" s="3"/>
      <c r="E340" s="3"/>
      <c r="F340" s="3"/>
    </row>
    <row r="341" spans="2:6" ht="13.5" customHeight="1" x14ac:dyDescent="0.25">
      <c r="B341" s="40"/>
      <c r="C341" s="41"/>
      <c r="D341" s="3"/>
      <c r="E341" s="3"/>
      <c r="F341" s="3"/>
    </row>
    <row r="345" spans="2:6" ht="8.25" customHeight="1" x14ac:dyDescent="0.25">
      <c r="D345" s="3"/>
      <c r="E345" s="3"/>
      <c r="F345" s="3"/>
    </row>
    <row r="346" spans="2:6" x14ac:dyDescent="0.25">
      <c r="D346" s="3"/>
      <c r="E346" s="3"/>
      <c r="F346" s="3"/>
    </row>
  </sheetData>
  <mergeCells count="4">
    <mergeCell ref="B275:C275"/>
    <mergeCell ref="B333:C333"/>
    <mergeCell ref="B52:B55"/>
    <mergeCell ref="B57:B61"/>
  </mergeCells>
  <pageMargins left="0.7" right="0.7" top="0.75" bottom="0.75" header="0.511811023622047" footer="0.511811023622047"/>
  <pageSetup paperSize="9" scale="87"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zoomScale="110" zoomScaleNormal="110" workbookViewId="0">
      <selection activeCell="E10" sqref="E10"/>
    </sheetView>
  </sheetViews>
  <sheetFormatPr defaultColWidth="8.6640625" defaultRowHeight="13.2" x14ac:dyDescent="0.25"/>
  <sheetData>
    <row r="2" spans="1:5" x14ac:dyDescent="0.25">
      <c r="A2" t="s">
        <v>955</v>
      </c>
    </row>
    <row r="4" spans="1:5" x14ac:dyDescent="0.25">
      <c r="A4" t="s">
        <v>956</v>
      </c>
      <c r="C4" t="s">
        <v>957</v>
      </c>
      <c r="E4" t="s">
        <v>958</v>
      </c>
    </row>
    <row r="6" spans="1:5" x14ac:dyDescent="0.25">
      <c r="A6" t="s">
        <v>959</v>
      </c>
      <c r="C6" t="s">
        <v>960</v>
      </c>
      <c r="E6" t="s">
        <v>961</v>
      </c>
    </row>
    <row r="8" spans="1:5" x14ac:dyDescent="0.25">
      <c r="A8" t="s">
        <v>962</v>
      </c>
      <c r="C8" t="s">
        <v>963</v>
      </c>
      <c r="E8" t="s">
        <v>964</v>
      </c>
    </row>
    <row r="9" spans="1:5" x14ac:dyDescent="0.25">
      <c r="E9" t="s">
        <v>965</v>
      </c>
    </row>
    <row r="10" spans="1:5" x14ac:dyDescent="0.25">
      <c r="C10" t="s">
        <v>966</v>
      </c>
      <c r="E10" t="s">
        <v>967</v>
      </c>
    </row>
  </sheetData>
  <pageMargins left="0.7" right="0.7" top="0.78749999999999998" bottom="0.78749999999999998" header="0.511811023622047" footer="0.511811023622047"/>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zoomScale="110" zoomScaleNormal="110" workbookViewId="0">
      <selection activeCell="H34" sqref="H34"/>
    </sheetView>
  </sheetViews>
  <sheetFormatPr defaultColWidth="8.6640625" defaultRowHeight="13.2" x14ac:dyDescent="0.25"/>
  <sheetData>
    <row r="2" spans="1:3" ht="15.6" x14ac:dyDescent="0.25">
      <c r="A2" s="336" t="s">
        <v>968</v>
      </c>
      <c r="B2" s="336"/>
      <c r="C2" s="336"/>
    </row>
    <row r="3" spans="1:3" ht="15.6" x14ac:dyDescent="0.25">
      <c r="A3" s="336"/>
      <c r="B3" s="336"/>
      <c r="C3" s="336"/>
    </row>
    <row r="4" spans="1:3" x14ac:dyDescent="0.25">
      <c r="A4" s="337" t="s">
        <v>969</v>
      </c>
      <c r="B4" s="337"/>
      <c r="C4" s="337"/>
    </row>
    <row r="6" spans="1:3" x14ac:dyDescent="0.25">
      <c r="A6" t="s">
        <v>970</v>
      </c>
    </row>
    <row r="7" spans="1:3" x14ac:dyDescent="0.25">
      <c r="A7" s="311" t="s">
        <v>971</v>
      </c>
    </row>
    <row r="8" spans="1:3" x14ac:dyDescent="0.25">
      <c r="A8" t="s">
        <v>972</v>
      </c>
    </row>
    <row r="9" spans="1:3" x14ac:dyDescent="0.25">
      <c r="A9" s="311" t="s">
        <v>973</v>
      </c>
    </row>
    <row r="10" spans="1:3" x14ac:dyDescent="0.25">
      <c r="A10" s="311" t="s">
        <v>974</v>
      </c>
    </row>
    <row r="11" spans="1:3" x14ac:dyDescent="0.25">
      <c r="A11" s="311" t="s">
        <v>975</v>
      </c>
    </row>
    <row r="12" spans="1:3" x14ac:dyDescent="0.25">
      <c r="A12" s="311" t="s">
        <v>976</v>
      </c>
    </row>
    <row r="15" spans="1:3" x14ac:dyDescent="0.25">
      <c r="A15" s="337" t="s">
        <v>977</v>
      </c>
      <c r="B15" s="337"/>
      <c r="C15" s="337"/>
    </row>
    <row r="17" spans="1:1" x14ac:dyDescent="0.25">
      <c r="A17" t="s">
        <v>978</v>
      </c>
    </row>
    <row r="18" spans="1:1" x14ac:dyDescent="0.25">
      <c r="A18" t="s">
        <v>979</v>
      </c>
    </row>
    <row r="19" spans="1:1" x14ac:dyDescent="0.25">
      <c r="A19" t="s">
        <v>980</v>
      </c>
    </row>
    <row r="20" spans="1:1" x14ac:dyDescent="0.25">
      <c r="A20" t="s">
        <v>981</v>
      </c>
    </row>
    <row r="21" spans="1:1" x14ac:dyDescent="0.25">
      <c r="A21" t="s">
        <v>982</v>
      </c>
    </row>
    <row r="22" spans="1:1" x14ac:dyDescent="0.25">
      <c r="A22" t="s">
        <v>983</v>
      </c>
    </row>
  </sheetData>
  <pageMargins left="0.7" right="0.7" top="0.78749999999999998" bottom="0.78749999999999998" header="0.511811023622047" footer="0.511811023622047"/>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59"/>
  <sheetViews>
    <sheetView topLeftCell="A52" zoomScale="110" zoomScaleNormal="110" workbookViewId="0">
      <selection activeCell="B42" sqref="B42"/>
    </sheetView>
  </sheetViews>
  <sheetFormatPr defaultColWidth="8.6640625" defaultRowHeight="13.2" x14ac:dyDescent="0.25"/>
  <cols>
    <col min="1" max="1" width="40.6640625" customWidth="1"/>
    <col min="2" max="2" width="77.109375" customWidth="1"/>
  </cols>
  <sheetData>
    <row r="1" spans="1:2" ht="14.4" x14ac:dyDescent="0.25">
      <c r="A1" s="338"/>
      <c r="B1" s="339"/>
    </row>
    <row r="2" spans="1:2" ht="43.5" customHeight="1" x14ac:dyDescent="0.25">
      <c r="A2" s="340" t="s">
        <v>984</v>
      </c>
      <c r="B2" s="340" t="s">
        <v>985</v>
      </c>
    </row>
    <row r="3" spans="1:2" ht="23.25" customHeight="1" x14ac:dyDescent="0.25">
      <c r="A3" s="341" t="s">
        <v>986</v>
      </c>
      <c r="B3" s="128" t="s">
        <v>987</v>
      </c>
    </row>
    <row r="4" spans="1:2" ht="22.5" customHeight="1" x14ac:dyDescent="0.25">
      <c r="A4" s="341" t="s">
        <v>988</v>
      </c>
      <c r="B4" s="128" t="s">
        <v>989</v>
      </c>
    </row>
    <row r="5" spans="1:2" ht="23.25" customHeight="1" x14ac:dyDescent="0.25">
      <c r="A5" s="341" t="s">
        <v>990</v>
      </c>
      <c r="B5" s="128" t="s">
        <v>991</v>
      </c>
    </row>
    <row r="6" spans="1:2" ht="20.25" customHeight="1" x14ac:dyDescent="0.25">
      <c r="A6" s="341" t="s">
        <v>992</v>
      </c>
      <c r="B6" s="128" t="s">
        <v>993</v>
      </c>
    </row>
    <row r="7" spans="1:2" ht="23.25" customHeight="1" x14ac:dyDescent="0.25">
      <c r="A7" s="341" t="s">
        <v>994</v>
      </c>
      <c r="B7" s="128" t="s">
        <v>995</v>
      </c>
    </row>
    <row r="8" spans="1:2" ht="23.25" customHeight="1" x14ac:dyDescent="0.25">
      <c r="A8" s="341" t="s">
        <v>996</v>
      </c>
      <c r="B8" s="341" t="s">
        <v>997</v>
      </c>
    </row>
    <row r="9" spans="1:2" ht="20.25" customHeight="1" x14ac:dyDescent="0.25">
      <c r="A9" s="341" t="s">
        <v>998</v>
      </c>
      <c r="B9" s="341" t="s">
        <v>999</v>
      </c>
    </row>
    <row r="10" spans="1:2" ht="21" customHeight="1" x14ac:dyDescent="0.25">
      <c r="A10" s="341" t="s">
        <v>1000</v>
      </c>
      <c r="B10" s="341" t="s">
        <v>993</v>
      </c>
    </row>
    <row r="11" spans="1:2" ht="22.5" customHeight="1" x14ac:dyDescent="0.25">
      <c r="A11" s="342" t="s">
        <v>1001</v>
      </c>
      <c r="B11" s="341" t="s">
        <v>999</v>
      </c>
    </row>
    <row r="12" spans="1:2" ht="22.5" customHeight="1" x14ac:dyDescent="0.25">
      <c r="A12" s="343" t="s">
        <v>1002</v>
      </c>
      <c r="B12" s="341" t="s">
        <v>1003</v>
      </c>
    </row>
    <row r="13" spans="1:2" ht="21" customHeight="1" x14ac:dyDescent="0.25">
      <c r="A13" s="343" t="s">
        <v>1004</v>
      </c>
      <c r="B13" s="341" t="s">
        <v>1003</v>
      </c>
    </row>
    <row r="14" spans="1:2" ht="22.5" customHeight="1" x14ac:dyDescent="0.25">
      <c r="A14" s="343" t="s">
        <v>1005</v>
      </c>
      <c r="B14" s="341" t="s">
        <v>999</v>
      </c>
    </row>
    <row r="15" spans="1:2" ht="21.75" customHeight="1" x14ac:dyDescent="0.25">
      <c r="A15" s="343" t="s">
        <v>1006</v>
      </c>
      <c r="B15" s="341" t="s">
        <v>999</v>
      </c>
    </row>
    <row r="16" spans="1:2" ht="21" customHeight="1" x14ac:dyDescent="0.25">
      <c r="A16" s="343" t="s">
        <v>1007</v>
      </c>
      <c r="B16" s="128" t="s">
        <v>1008</v>
      </c>
    </row>
    <row r="17" spans="1:2" ht="20.25" customHeight="1" x14ac:dyDescent="0.25">
      <c r="A17" s="343" t="s">
        <v>1009</v>
      </c>
      <c r="B17" s="128" t="s">
        <v>1010</v>
      </c>
    </row>
    <row r="18" spans="1:2" ht="21.75" customHeight="1" x14ac:dyDescent="0.25">
      <c r="A18" s="343" t="s">
        <v>1011</v>
      </c>
      <c r="B18" s="128" t="s">
        <v>1012</v>
      </c>
    </row>
    <row r="19" spans="1:2" ht="20.25" customHeight="1" x14ac:dyDescent="0.25">
      <c r="A19" s="343" t="s">
        <v>1013</v>
      </c>
      <c r="B19" s="128" t="s">
        <v>1014</v>
      </c>
    </row>
    <row r="20" spans="1:2" ht="24.75" customHeight="1" x14ac:dyDescent="0.25">
      <c r="A20" s="343" t="s">
        <v>1015</v>
      </c>
      <c r="B20" s="128" t="s">
        <v>1016</v>
      </c>
    </row>
    <row r="21" spans="1:2" ht="33.75" customHeight="1" x14ac:dyDescent="0.25">
      <c r="A21" s="343" t="s">
        <v>1017</v>
      </c>
      <c r="B21" s="128" t="s">
        <v>1018</v>
      </c>
    </row>
    <row r="22" spans="1:2" ht="32.25" customHeight="1" x14ac:dyDescent="0.25">
      <c r="A22" s="343" t="s">
        <v>1019</v>
      </c>
      <c r="B22" s="128" t="s">
        <v>1020</v>
      </c>
    </row>
    <row r="23" spans="1:2" ht="23.25" customHeight="1" x14ac:dyDescent="0.25">
      <c r="A23" s="341" t="s">
        <v>1021</v>
      </c>
      <c r="B23" s="128" t="s">
        <v>1022</v>
      </c>
    </row>
    <row r="24" spans="1:2" ht="22.5" customHeight="1" x14ac:dyDescent="0.25">
      <c r="A24" s="341" t="s">
        <v>1023</v>
      </c>
      <c r="B24" s="128" t="s">
        <v>1024</v>
      </c>
    </row>
    <row r="25" spans="1:2" ht="35.25" customHeight="1" x14ac:dyDescent="0.25">
      <c r="A25" s="341" t="s">
        <v>1025</v>
      </c>
      <c r="B25" s="128" t="s">
        <v>1026</v>
      </c>
    </row>
    <row r="26" spans="1:2" ht="21.75" customHeight="1" x14ac:dyDescent="0.25">
      <c r="A26" s="341" t="s">
        <v>1027</v>
      </c>
      <c r="B26" s="128" t="s">
        <v>1028</v>
      </c>
    </row>
    <row r="27" spans="1:2" ht="20.25" customHeight="1" x14ac:dyDescent="0.25">
      <c r="A27" s="341" t="s">
        <v>1029</v>
      </c>
      <c r="B27" s="128" t="s">
        <v>999</v>
      </c>
    </row>
    <row r="28" spans="1:2" ht="21.75" customHeight="1" x14ac:dyDescent="0.25">
      <c r="A28" s="341" t="s">
        <v>1030</v>
      </c>
      <c r="B28" s="128" t="s">
        <v>999</v>
      </c>
    </row>
    <row r="29" spans="1:2" ht="22.5" customHeight="1" x14ac:dyDescent="0.25">
      <c r="A29" s="341" t="s">
        <v>1031</v>
      </c>
      <c r="B29" s="128" t="s">
        <v>993</v>
      </c>
    </row>
    <row r="30" spans="1:2" ht="22.5" customHeight="1" x14ac:dyDescent="0.25">
      <c r="A30" s="341" t="s">
        <v>1032</v>
      </c>
      <c r="B30" s="128" t="s">
        <v>1033</v>
      </c>
    </row>
    <row r="31" spans="1:2" ht="21" customHeight="1" x14ac:dyDescent="0.25">
      <c r="A31" s="341" t="s">
        <v>1034</v>
      </c>
      <c r="B31" s="128" t="s">
        <v>1035</v>
      </c>
    </row>
    <row r="32" spans="1:2" ht="30" customHeight="1" x14ac:dyDescent="0.25">
      <c r="A32" s="341" t="s">
        <v>722</v>
      </c>
      <c r="B32" s="128" t="s">
        <v>1036</v>
      </c>
    </row>
    <row r="33" spans="1:2" ht="33.75" customHeight="1" x14ac:dyDescent="0.25">
      <c r="A33" s="341" t="s">
        <v>970</v>
      </c>
      <c r="B33" s="128" t="s">
        <v>1037</v>
      </c>
    </row>
    <row r="34" spans="1:2" ht="24.75" customHeight="1" x14ac:dyDescent="0.25">
      <c r="A34" s="341" t="s">
        <v>723</v>
      </c>
      <c r="B34" s="128" t="s">
        <v>1038</v>
      </c>
    </row>
    <row r="35" spans="1:2" ht="32.25" customHeight="1" x14ac:dyDescent="0.25">
      <c r="A35" s="341" t="s">
        <v>1039</v>
      </c>
      <c r="B35" s="128" t="s">
        <v>995</v>
      </c>
    </row>
    <row r="36" spans="1:2" ht="46.5" customHeight="1" x14ac:dyDescent="0.25">
      <c r="A36" s="341" t="s">
        <v>1040</v>
      </c>
      <c r="B36" s="128" t="s">
        <v>1041</v>
      </c>
    </row>
    <row r="37" spans="1:2" ht="28.5" customHeight="1" x14ac:dyDescent="0.25">
      <c r="A37" s="341" t="s">
        <v>1042</v>
      </c>
      <c r="B37" s="128" t="s">
        <v>1043</v>
      </c>
    </row>
    <row r="38" spans="1:2" ht="37.5" customHeight="1" x14ac:dyDescent="0.25">
      <c r="A38" s="341" t="s">
        <v>1044</v>
      </c>
      <c r="B38" s="341" t="s">
        <v>1045</v>
      </c>
    </row>
    <row r="39" spans="1:2" ht="34.5" customHeight="1" x14ac:dyDescent="0.25">
      <c r="A39" s="341" t="s">
        <v>1046</v>
      </c>
      <c r="B39" s="128" t="s">
        <v>1047</v>
      </c>
    </row>
    <row r="40" spans="1:2" ht="22.5" customHeight="1" x14ac:dyDescent="0.25">
      <c r="A40" s="341" t="s">
        <v>1048</v>
      </c>
      <c r="B40" s="128" t="s">
        <v>1049</v>
      </c>
    </row>
    <row r="41" spans="1:2" ht="30" customHeight="1" x14ac:dyDescent="0.25">
      <c r="A41" s="341" t="s">
        <v>1050</v>
      </c>
      <c r="B41" s="341" t="s">
        <v>1051</v>
      </c>
    </row>
    <row r="42" spans="1:2" ht="33" customHeight="1" x14ac:dyDescent="0.3">
      <c r="A42" s="272" t="s">
        <v>1052</v>
      </c>
      <c r="B42" s="128" t="s">
        <v>1053</v>
      </c>
    </row>
    <row r="43" spans="1:2" ht="33.75" customHeight="1" x14ac:dyDescent="0.3">
      <c r="A43" s="272" t="s">
        <v>1054</v>
      </c>
      <c r="B43" s="128" t="s">
        <v>1055</v>
      </c>
    </row>
    <row r="44" spans="1:2" ht="30" customHeight="1" x14ac:dyDescent="0.3">
      <c r="A44" s="272" t="s">
        <v>1056</v>
      </c>
      <c r="B44" s="128" t="s">
        <v>1057</v>
      </c>
    </row>
    <row r="45" spans="1:2" ht="23.25" customHeight="1" x14ac:dyDescent="0.3">
      <c r="A45" s="272" t="s">
        <v>1058</v>
      </c>
      <c r="B45" s="128" t="s">
        <v>1059</v>
      </c>
    </row>
    <row r="46" spans="1:2" ht="21.75" customHeight="1" x14ac:dyDescent="0.3">
      <c r="A46" s="272" t="s">
        <v>1060</v>
      </c>
      <c r="B46" s="128" t="s">
        <v>1061</v>
      </c>
    </row>
    <row r="47" spans="1:2" ht="21.75" customHeight="1" x14ac:dyDescent="0.25">
      <c r="A47" s="344" t="s">
        <v>1062</v>
      </c>
      <c r="B47" s="128" t="s">
        <v>1063</v>
      </c>
    </row>
    <row r="48" spans="1:2" ht="33.75" customHeight="1" x14ac:dyDescent="0.25">
      <c r="A48" s="344" t="s">
        <v>1064</v>
      </c>
      <c r="B48" s="128" t="s">
        <v>1065</v>
      </c>
    </row>
    <row r="49" spans="1:2" ht="31.5" customHeight="1" x14ac:dyDescent="0.25">
      <c r="A49" s="344" t="s">
        <v>1066</v>
      </c>
      <c r="B49" s="128" t="s">
        <v>1067</v>
      </c>
    </row>
    <row r="50" spans="1:2" ht="21" customHeight="1" x14ac:dyDescent="0.25">
      <c r="A50" s="344" t="s">
        <v>745</v>
      </c>
      <c r="B50" s="128" t="s">
        <v>1047</v>
      </c>
    </row>
    <row r="51" spans="1:2" ht="19.5" customHeight="1" x14ac:dyDescent="0.25">
      <c r="A51" s="344" t="s">
        <v>1068</v>
      </c>
      <c r="B51" s="128" t="s">
        <v>1047</v>
      </c>
    </row>
    <row r="52" spans="1:2" ht="21.75" customHeight="1" x14ac:dyDescent="0.25">
      <c r="A52" s="344" t="s">
        <v>1069</v>
      </c>
      <c r="B52" s="128" t="s">
        <v>1070</v>
      </c>
    </row>
    <row r="53" spans="1:2" ht="33.75" customHeight="1" x14ac:dyDescent="0.25">
      <c r="A53" s="341" t="s">
        <v>1071</v>
      </c>
      <c r="B53" s="128" t="s">
        <v>1072</v>
      </c>
    </row>
    <row r="54" spans="1:2" ht="24" customHeight="1" x14ac:dyDescent="0.25">
      <c r="A54" s="341" t="s">
        <v>1073</v>
      </c>
      <c r="B54" s="128" t="s">
        <v>1074</v>
      </c>
    </row>
    <row r="55" spans="1:2" ht="21" customHeight="1" x14ac:dyDescent="0.25">
      <c r="A55" s="341" t="s">
        <v>1075</v>
      </c>
      <c r="B55" s="128"/>
    </row>
    <row r="56" spans="1:2" ht="32.25" customHeight="1" x14ac:dyDescent="0.25">
      <c r="A56" s="341" t="s">
        <v>1076</v>
      </c>
      <c r="B56" s="284"/>
    </row>
    <row r="57" spans="1:2" ht="21.75" customHeight="1" x14ac:dyDescent="0.3">
      <c r="A57" s="272" t="s">
        <v>1054</v>
      </c>
      <c r="B57" s="183"/>
    </row>
    <row r="59" spans="1:2" ht="18" x14ac:dyDescent="0.25">
      <c r="A59" s="345" t="s">
        <v>1077</v>
      </c>
    </row>
  </sheetData>
  <pageMargins left="0.7" right="0.7" top="0.78749999999999998" bottom="0.78749999999999998" header="0.511811023622047" footer="0.511811023622047"/>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91"/>
  <sheetViews>
    <sheetView showGridLines="0" zoomScale="85" zoomScaleNormal="85" workbookViewId="0">
      <selection activeCell="B4" sqref="B4"/>
    </sheetView>
  </sheetViews>
  <sheetFormatPr defaultColWidth="9" defaultRowHeight="14.4" x14ac:dyDescent="0.25"/>
  <cols>
    <col min="1" max="1" width="1.6640625" style="43" customWidth="1"/>
    <col min="2" max="2" width="10" style="43" customWidth="1"/>
    <col min="3" max="3" width="10.33203125" style="43" customWidth="1"/>
    <col min="4" max="4" width="61.77734375" style="43" customWidth="1"/>
    <col min="5" max="6" width="12.77734375" style="122" customWidth="1"/>
    <col min="7" max="7" width="12.5546875" style="122" customWidth="1"/>
    <col min="8" max="16384" width="9" style="43"/>
  </cols>
  <sheetData>
    <row r="1" spans="2:7" s="88" customFormat="1" ht="17.399999999999999" customHeight="1" x14ac:dyDescent="0.25">
      <c r="B1" s="375"/>
      <c r="C1" s="375"/>
      <c r="E1" s="122"/>
      <c r="F1" s="122"/>
      <c r="G1" s="122"/>
    </row>
    <row r="2" spans="2:7" s="88" customFormat="1" ht="25.8" customHeight="1" x14ac:dyDescent="0.25">
      <c r="B2" s="401" t="s">
        <v>1113</v>
      </c>
      <c r="C2" s="376"/>
      <c r="D2" s="377"/>
      <c r="E2" s="122"/>
      <c r="F2" s="122"/>
      <c r="G2" s="122"/>
    </row>
    <row r="3" spans="2:7" s="88" customFormat="1" ht="21" customHeight="1" thickBot="1" x14ac:dyDescent="0.3">
      <c r="B3" s="400" t="s">
        <v>1114</v>
      </c>
      <c r="C3" s="149"/>
      <c r="D3" s="376"/>
      <c r="E3" s="122"/>
      <c r="F3" s="122"/>
      <c r="G3" s="122"/>
    </row>
    <row r="4" spans="2:7" s="404" customFormat="1" ht="30.75" customHeight="1" thickBot="1" x14ac:dyDescent="0.3">
      <c r="B4" s="402"/>
      <c r="C4" s="403"/>
      <c r="D4" s="403"/>
      <c r="E4" s="407" t="s">
        <v>1110</v>
      </c>
      <c r="F4" s="407" t="s">
        <v>1115</v>
      </c>
      <c r="G4" s="408" t="s">
        <v>50</v>
      </c>
    </row>
    <row r="5" spans="2:7" s="406" customFormat="1" ht="16.2" customHeight="1" thickBot="1" x14ac:dyDescent="0.3">
      <c r="B5" s="409"/>
      <c r="C5" s="405"/>
      <c r="D5" s="405"/>
      <c r="E5" s="410">
        <v>45320</v>
      </c>
      <c r="F5" s="410">
        <v>45291</v>
      </c>
      <c r="G5" s="411" t="s">
        <v>1116</v>
      </c>
    </row>
    <row r="6" spans="2:7" ht="16.2" customHeight="1" thickBot="1" x14ac:dyDescent="0.3">
      <c r="B6" s="399"/>
      <c r="C6" s="45"/>
      <c r="D6" s="45"/>
      <c r="E6" s="352"/>
      <c r="F6" s="352"/>
      <c r="G6" s="46"/>
    </row>
    <row r="7" spans="2:7" ht="15" thickBot="1" x14ac:dyDescent="0.3">
      <c r="B7" s="47" t="s">
        <v>51</v>
      </c>
      <c r="C7" s="48" t="s">
        <v>52</v>
      </c>
      <c r="D7" s="48" t="s">
        <v>53</v>
      </c>
      <c r="E7" s="412" t="s">
        <v>1</v>
      </c>
      <c r="F7" s="412" t="s">
        <v>1</v>
      </c>
      <c r="G7" s="413" t="s">
        <v>1</v>
      </c>
    </row>
    <row r="8" spans="2:7" ht="21.75" customHeight="1" x14ac:dyDescent="0.25">
      <c r="B8" s="513" t="s">
        <v>54</v>
      </c>
      <c r="C8" s="513"/>
      <c r="D8" s="513"/>
      <c r="E8" s="353">
        <f>+E9+E26+E54+E56</f>
        <v>346938</v>
      </c>
      <c r="F8" s="353">
        <f>+F9+F26+F54+F56</f>
        <v>359622</v>
      </c>
      <c r="G8" s="49">
        <f>+G9+G26+G54+G56</f>
        <v>12684</v>
      </c>
    </row>
    <row r="9" spans="2:7" s="123" customFormat="1" x14ac:dyDescent="0.25">
      <c r="B9" s="414"/>
      <c r="C9" s="50" t="s">
        <v>55</v>
      </c>
      <c r="D9" s="51" t="s">
        <v>3</v>
      </c>
      <c r="E9" s="415">
        <f>SUM(E10:E25)</f>
        <v>240496</v>
      </c>
      <c r="F9" s="415">
        <f>SUM(F10:F25)</f>
        <v>258917</v>
      </c>
      <c r="G9" s="416">
        <f>SUM(G10:G25)</f>
        <v>18421</v>
      </c>
    </row>
    <row r="10" spans="2:7" x14ac:dyDescent="0.25">
      <c r="B10" s="52"/>
      <c r="C10" s="53" t="s">
        <v>56</v>
      </c>
      <c r="D10" s="54" t="s">
        <v>57</v>
      </c>
      <c r="E10" s="354">
        <v>1145</v>
      </c>
      <c r="F10" s="354">
        <v>1206</v>
      </c>
      <c r="G10" s="420">
        <f t="shared" ref="G10:G25" si="0">F10-E10</f>
        <v>61</v>
      </c>
    </row>
    <row r="11" spans="2:7" x14ac:dyDescent="0.25">
      <c r="B11" s="52"/>
      <c r="C11" s="53" t="s">
        <v>56</v>
      </c>
      <c r="D11" s="54" t="s">
        <v>58</v>
      </c>
      <c r="E11" s="354">
        <v>30792</v>
      </c>
      <c r="F11" s="354">
        <v>32463</v>
      </c>
      <c r="G11" s="420">
        <f t="shared" si="0"/>
        <v>1671</v>
      </c>
    </row>
    <row r="12" spans="2:7" x14ac:dyDescent="0.25">
      <c r="B12" s="52"/>
      <c r="C12" s="56" t="s">
        <v>59</v>
      </c>
      <c r="D12" s="57" t="s">
        <v>60</v>
      </c>
      <c r="E12" s="355">
        <v>1996</v>
      </c>
      <c r="F12" s="355">
        <v>2771</v>
      </c>
      <c r="G12" s="420">
        <f t="shared" si="0"/>
        <v>775</v>
      </c>
    </row>
    <row r="13" spans="2:7" x14ac:dyDescent="0.25">
      <c r="B13" s="52"/>
      <c r="C13" s="53" t="s">
        <v>61</v>
      </c>
      <c r="D13" s="54" t="s">
        <v>62</v>
      </c>
      <c r="E13" s="354">
        <v>6415</v>
      </c>
      <c r="F13" s="354">
        <v>7994</v>
      </c>
      <c r="G13" s="420">
        <f t="shared" si="0"/>
        <v>1579</v>
      </c>
    </row>
    <row r="14" spans="2:7" x14ac:dyDescent="0.25">
      <c r="B14" s="52"/>
      <c r="C14" s="53" t="s">
        <v>63</v>
      </c>
      <c r="D14" s="54" t="s">
        <v>64</v>
      </c>
      <c r="E14" s="354">
        <v>44976</v>
      </c>
      <c r="F14" s="354">
        <v>58011</v>
      </c>
      <c r="G14" s="420">
        <f t="shared" si="0"/>
        <v>13035</v>
      </c>
    </row>
    <row r="15" spans="2:7" x14ac:dyDescent="0.25">
      <c r="B15" s="52"/>
      <c r="C15" s="53" t="s">
        <v>65</v>
      </c>
      <c r="D15" s="54" t="s">
        <v>66</v>
      </c>
      <c r="E15" s="354">
        <v>13091</v>
      </c>
      <c r="F15" s="354">
        <v>13091</v>
      </c>
      <c r="G15" s="420">
        <f t="shared" si="0"/>
        <v>0</v>
      </c>
    </row>
    <row r="16" spans="2:7" x14ac:dyDescent="0.25">
      <c r="B16" s="52"/>
      <c r="C16" s="53" t="s">
        <v>67</v>
      </c>
      <c r="D16" s="54" t="s">
        <v>68</v>
      </c>
      <c r="E16" s="354">
        <v>109196</v>
      </c>
      <c r="F16" s="354">
        <v>104278</v>
      </c>
      <c r="G16" s="420">
        <f t="shared" si="0"/>
        <v>-4918</v>
      </c>
    </row>
    <row r="17" spans="2:7" x14ac:dyDescent="0.25">
      <c r="B17" s="52"/>
      <c r="C17" s="53" t="s">
        <v>69</v>
      </c>
      <c r="D17" s="54" t="s">
        <v>70</v>
      </c>
      <c r="E17" s="354">
        <v>120</v>
      </c>
      <c r="F17" s="354">
        <v>166</v>
      </c>
      <c r="G17" s="420">
        <f t="shared" si="0"/>
        <v>46</v>
      </c>
    </row>
    <row r="18" spans="2:7" x14ac:dyDescent="0.25">
      <c r="B18" s="52"/>
      <c r="C18" s="56" t="s">
        <v>71</v>
      </c>
      <c r="D18" s="57" t="s">
        <v>72</v>
      </c>
      <c r="E18" s="355">
        <v>275</v>
      </c>
      <c r="F18" s="355">
        <v>264</v>
      </c>
      <c r="G18" s="420">
        <f t="shared" si="0"/>
        <v>-11</v>
      </c>
    </row>
    <row r="19" spans="2:7" x14ac:dyDescent="0.25">
      <c r="B19" s="52"/>
      <c r="C19" s="53" t="s">
        <v>73</v>
      </c>
      <c r="D19" s="54" t="s">
        <v>74</v>
      </c>
      <c r="E19" s="354">
        <v>180</v>
      </c>
      <c r="F19" s="354">
        <v>275</v>
      </c>
      <c r="G19" s="420">
        <f t="shared" si="0"/>
        <v>95</v>
      </c>
    </row>
    <row r="20" spans="2:7" x14ac:dyDescent="0.25">
      <c r="B20" s="52"/>
      <c r="C20" s="53" t="s">
        <v>75</v>
      </c>
      <c r="D20" s="54" t="s">
        <v>76</v>
      </c>
      <c r="E20" s="354">
        <v>200</v>
      </c>
      <c r="F20" s="354">
        <v>483</v>
      </c>
      <c r="G20" s="420">
        <f t="shared" si="0"/>
        <v>283</v>
      </c>
    </row>
    <row r="21" spans="2:7" x14ac:dyDescent="0.25">
      <c r="B21" s="52"/>
      <c r="C21" s="53" t="s">
        <v>77</v>
      </c>
      <c r="D21" s="54" t="s">
        <v>78</v>
      </c>
      <c r="E21" s="354">
        <v>7115</v>
      </c>
      <c r="F21" s="354">
        <v>7121</v>
      </c>
      <c r="G21" s="420">
        <f t="shared" si="0"/>
        <v>6</v>
      </c>
    </row>
    <row r="22" spans="2:7" x14ac:dyDescent="0.25">
      <c r="B22" s="52"/>
      <c r="C22" s="53" t="s">
        <v>79</v>
      </c>
      <c r="D22" s="54" t="s">
        <v>80</v>
      </c>
      <c r="E22" s="354">
        <v>430</v>
      </c>
      <c r="F22" s="354">
        <v>451</v>
      </c>
      <c r="G22" s="420">
        <f t="shared" si="0"/>
        <v>21</v>
      </c>
    </row>
    <row r="23" spans="2:7" x14ac:dyDescent="0.25">
      <c r="B23" s="52"/>
      <c r="C23" s="59" t="s">
        <v>81</v>
      </c>
      <c r="D23" s="54" t="s">
        <v>82</v>
      </c>
      <c r="E23" s="354">
        <v>7750</v>
      </c>
      <c r="F23" s="354">
        <v>9743</v>
      </c>
      <c r="G23" s="420">
        <f t="shared" si="0"/>
        <v>1993</v>
      </c>
    </row>
    <row r="24" spans="2:7" ht="14.7" customHeight="1" x14ac:dyDescent="0.25">
      <c r="B24" s="52"/>
      <c r="C24" s="56" t="s">
        <v>83</v>
      </c>
      <c r="D24" s="54" t="s">
        <v>84</v>
      </c>
      <c r="E24" s="354">
        <v>11700</v>
      </c>
      <c r="F24" s="354">
        <v>13739</v>
      </c>
      <c r="G24" s="420">
        <f t="shared" si="0"/>
        <v>2039</v>
      </c>
    </row>
    <row r="25" spans="2:7" x14ac:dyDescent="0.25">
      <c r="B25" s="52"/>
      <c r="C25" s="53" t="s">
        <v>85</v>
      </c>
      <c r="D25" s="54" t="s">
        <v>86</v>
      </c>
      <c r="E25" s="354">
        <v>5115</v>
      </c>
      <c r="F25" s="354">
        <v>6861</v>
      </c>
      <c r="G25" s="420">
        <f t="shared" si="0"/>
        <v>1746</v>
      </c>
    </row>
    <row r="26" spans="2:7" s="123" customFormat="1" x14ac:dyDescent="0.25">
      <c r="B26" s="417"/>
      <c r="C26" s="60" t="s">
        <v>87</v>
      </c>
      <c r="D26" s="61" t="s">
        <v>4</v>
      </c>
      <c r="E26" s="418">
        <f>SUM(E27:E53)</f>
        <v>20599</v>
      </c>
      <c r="F26" s="418">
        <f>SUM(F27:F53)</f>
        <v>20695</v>
      </c>
      <c r="G26" s="419">
        <f>SUM(G27:G53)</f>
        <v>96</v>
      </c>
    </row>
    <row r="27" spans="2:7" x14ac:dyDescent="0.25">
      <c r="B27" s="62" t="s">
        <v>88</v>
      </c>
      <c r="C27" s="53" t="s">
        <v>89</v>
      </c>
      <c r="D27" s="54" t="s">
        <v>90</v>
      </c>
      <c r="E27" s="356">
        <v>110</v>
      </c>
      <c r="F27" s="356">
        <v>87</v>
      </c>
      <c r="G27" s="420">
        <f t="shared" ref="G27:G53" si="1">F27-E27</f>
        <v>-23</v>
      </c>
    </row>
    <row r="28" spans="2:7" x14ac:dyDescent="0.25">
      <c r="B28" s="62" t="s">
        <v>91</v>
      </c>
      <c r="C28" s="53" t="s">
        <v>89</v>
      </c>
      <c r="D28" s="54" t="s">
        <v>92</v>
      </c>
      <c r="E28" s="356">
        <v>550</v>
      </c>
      <c r="F28" s="356">
        <v>847</v>
      </c>
      <c r="G28" s="420">
        <f t="shared" si="1"/>
        <v>297</v>
      </c>
    </row>
    <row r="29" spans="2:7" x14ac:dyDescent="0.25">
      <c r="B29" s="62" t="s">
        <v>93</v>
      </c>
      <c r="C29" s="53" t="s">
        <v>89</v>
      </c>
      <c r="D29" s="54" t="s">
        <v>94</v>
      </c>
      <c r="E29" s="356">
        <v>350</v>
      </c>
      <c r="F29" s="356">
        <v>508</v>
      </c>
      <c r="G29" s="420">
        <f t="shared" si="1"/>
        <v>158</v>
      </c>
    </row>
    <row r="30" spans="2:7" x14ac:dyDescent="0.25">
      <c r="B30" s="62" t="s">
        <v>95</v>
      </c>
      <c r="C30" s="53" t="s">
        <v>89</v>
      </c>
      <c r="D30" s="54" t="s">
        <v>96</v>
      </c>
      <c r="E30" s="356">
        <v>130</v>
      </c>
      <c r="F30" s="356">
        <v>126</v>
      </c>
      <c r="G30" s="420">
        <f t="shared" si="1"/>
        <v>-4</v>
      </c>
    </row>
    <row r="31" spans="2:7" x14ac:dyDescent="0.25">
      <c r="B31" s="62" t="s">
        <v>97</v>
      </c>
      <c r="C31" s="53" t="s">
        <v>89</v>
      </c>
      <c r="D31" s="54" t="s">
        <v>98</v>
      </c>
      <c r="E31" s="356">
        <v>100</v>
      </c>
      <c r="F31" s="356">
        <v>89</v>
      </c>
      <c r="G31" s="420">
        <f t="shared" si="1"/>
        <v>-11</v>
      </c>
    </row>
    <row r="32" spans="2:7" x14ac:dyDescent="0.25">
      <c r="B32" s="62" t="s">
        <v>99</v>
      </c>
      <c r="C32" s="53" t="s">
        <v>89</v>
      </c>
      <c r="D32" s="54" t="s">
        <v>100</v>
      </c>
      <c r="E32" s="356">
        <v>250</v>
      </c>
      <c r="F32" s="356">
        <v>535</v>
      </c>
      <c r="G32" s="420">
        <f t="shared" si="1"/>
        <v>285</v>
      </c>
    </row>
    <row r="33" spans="2:9" x14ac:dyDescent="0.25">
      <c r="B33" s="62">
        <v>3635</v>
      </c>
      <c r="C33" s="53">
        <v>2111</v>
      </c>
      <c r="D33" s="54" t="s">
        <v>1103</v>
      </c>
      <c r="E33" s="356">
        <v>213</v>
      </c>
      <c r="F33" s="356">
        <v>213</v>
      </c>
      <c r="G33" s="420">
        <f t="shared" si="1"/>
        <v>0</v>
      </c>
    </row>
    <row r="34" spans="2:9" x14ac:dyDescent="0.25">
      <c r="B34" s="62" t="s">
        <v>101</v>
      </c>
      <c r="C34" s="53" t="s">
        <v>89</v>
      </c>
      <c r="D34" s="54" t="s">
        <v>102</v>
      </c>
      <c r="E34" s="356">
        <v>100</v>
      </c>
      <c r="F34" s="356">
        <v>183</v>
      </c>
      <c r="G34" s="420">
        <f t="shared" si="1"/>
        <v>83</v>
      </c>
    </row>
    <row r="35" spans="2:9" x14ac:dyDescent="0.25">
      <c r="B35" s="62" t="s">
        <v>103</v>
      </c>
      <c r="C35" s="53" t="s">
        <v>104</v>
      </c>
      <c r="D35" s="54" t="s">
        <v>105</v>
      </c>
      <c r="E35" s="356">
        <v>250</v>
      </c>
      <c r="F35" s="356">
        <v>59</v>
      </c>
      <c r="G35" s="420">
        <f t="shared" si="1"/>
        <v>-191</v>
      </c>
    </row>
    <row r="36" spans="2:9" x14ac:dyDescent="0.25">
      <c r="B36" s="62">
        <v>3639</v>
      </c>
      <c r="C36" s="53" t="s">
        <v>106</v>
      </c>
      <c r="D36" s="54" t="s">
        <v>107</v>
      </c>
      <c r="E36" s="356">
        <v>497</v>
      </c>
      <c r="F36" s="356">
        <v>487</v>
      </c>
      <c r="G36" s="420">
        <f t="shared" si="1"/>
        <v>-10</v>
      </c>
      <c r="I36" s="398"/>
    </row>
    <row r="37" spans="2:9" x14ac:dyDescent="0.25">
      <c r="B37" s="62" t="s">
        <v>108</v>
      </c>
      <c r="C37" s="53" t="s">
        <v>109</v>
      </c>
      <c r="D37" s="54" t="s">
        <v>110</v>
      </c>
      <c r="E37" s="356">
        <v>5250</v>
      </c>
      <c r="F37" s="356">
        <v>5819</v>
      </c>
      <c r="G37" s="420">
        <f t="shared" si="1"/>
        <v>569</v>
      </c>
    </row>
    <row r="38" spans="2:9" x14ac:dyDescent="0.25">
      <c r="B38" s="64" t="s">
        <v>111</v>
      </c>
      <c r="C38" s="56" t="s">
        <v>117</v>
      </c>
      <c r="D38" s="57" t="s">
        <v>113</v>
      </c>
      <c r="E38" s="356">
        <v>50</v>
      </c>
      <c r="F38" s="356">
        <v>60</v>
      </c>
      <c r="G38" s="420">
        <f t="shared" si="1"/>
        <v>10</v>
      </c>
    </row>
    <row r="39" spans="2:9" x14ac:dyDescent="0.25">
      <c r="B39" s="64" t="s">
        <v>111</v>
      </c>
      <c r="C39" s="56" t="s">
        <v>112</v>
      </c>
      <c r="D39" s="57" t="s">
        <v>114</v>
      </c>
      <c r="E39" s="356">
        <v>10</v>
      </c>
      <c r="F39" s="356">
        <v>7</v>
      </c>
      <c r="G39" s="420">
        <f t="shared" si="1"/>
        <v>-3</v>
      </c>
    </row>
    <row r="40" spans="2:9" x14ac:dyDescent="0.25">
      <c r="B40" s="64" t="s">
        <v>115</v>
      </c>
      <c r="C40" s="56">
        <v>2212</v>
      </c>
      <c r="D40" s="57" t="s">
        <v>116</v>
      </c>
      <c r="E40" s="356">
        <v>6500</v>
      </c>
      <c r="F40" s="356">
        <v>3898</v>
      </c>
      <c r="G40" s="420">
        <f t="shared" si="1"/>
        <v>-2602</v>
      </c>
    </row>
    <row r="41" spans="2:9" x14ac:dyDescent="0.25">
      <c r="B41" s="64" t="s">
        <v>115</v>
      </c>
      <c r="C41" s="56" t="s">
        <v>117</v>
      </c>
      <c r="D41" s="57" t="s">
        <v>118</v>
      </c>
      <c r="E41" s="356">
        <v>3000</v>
      </c>
      <c r="F41" s="356">
        <v>3274</v>
      </c>
      <c r="G41" s="420">
        <f t="shared" si="1"/>
        <v>274</v>
      </c>
    </row>
    <row r="42" spans="2:9" x14ac:dyDescent="0.25">
      <c r="B42" s="62" t="s">
        <v>119</v>
      </c>
      <c r="C42" s="53" t="s">
        <v>112</v>
      </c>
      <c r="D42" s="54" t="s">
        <v>120</v>
      </c>
      <c r="E42" s="356">
        <v>150</v>
      </c>
      <c r="F42" s="356">
        <v>292</v>
      </c>
      <c r="G42" s="420">
        <f t="shared" si="1"/>
        <v>142</v>
      </c>
    </row>
    <row r="43" spans="2:9" x14ac:dyDescent="0.25">
      <c r="B43" s="64" t="s">
        <v>121</v>
      </c>
      <c r="C43" s="56" t="s">
        <v>112</v>
      </c>
      <c r="D43" s="57" t="s">
        <v>122</v>
      </c>
      <c r="E43" s="356">
        <v>500</v>
      </c>
      <c r="F43" s="356">
        <v>816</v>
      </c>
      <c r="G43" s="420">
        <f t="shared" si="1"/>
        <v>316</v>
      </c>
    </row>
    <row r="44" spans="2:9" x14ac:dyDescent="0.25">
      <c r="B44" s="62" t="s">
        <v>123</v>
      </c>
      <c r="C44" s="56" t="s">
        <v>117</v>
      </c>
      <c r="D44" s="54" t="s">
        <v>124</v>
      </c>
      <c r="E44" s="356">
        <v>120</v>
      </c>
      <c r="F44" s="356">
        <v>221</v>
      </c>
      <c r="G44" s="420">
        <f t="shared" si="1"/>
        <v>101</v>
      </c>
    </row>
    <row r="45" spans="2:9" x14ac:dyDescent="0.25">
      <c r="B45" s="62">
        <v>6171</v>
      </c>
      <c r="C45" s="53">
        <v>2212</v>
      </c>
      <c r="D45" s="54" t="s">
        <v>1107</v>
      </c>
      <c r="E45" s="356">
        <v>156</v>
      </c>
      <c r="F45" s="356">
        <v>153</v>
      </c>
      <c r="G45" s="420">
        <f t="shared" si="1"/>
        <v>-3</v>
      </c>
    </row>
    <row r="46" spans="2:9" x14ac:dyDescent="0.25">
      <c r="B46" s="62">
        <v>6402</v>
      </c>
      <c r="C46" s="53">
        <v>2229</v>
      </c>
      <c r="D46" s="54" t="s">
        <v>1108</v>
      </c>
      <c r="E46" s="356">
        <f>16+5+39</f>
        <v>60</v>
      </c>
      <c r="F46" s="356">
        <v>54</v>
      </c>
      <c r="G46" s="420">
        <f t="shared" si="1"/>
        <v>-6</v>
      </c>
    </row>
    <row r="47" spans="2:9" x14ac:dyDescent="0.25">
      <c r="B47" s="395" t="s">
        <v>125</v>
      </c>
      <c r="C47" s="396" t="s">
        <v>126</v>
      </c>
      <c r="D47" s="397" t="s">
        <v>127</v>
      </c>
      <c r="E47" s="394">
        <v>3</v>
      </c>
      <c r="F47" s="394">
        <v>0</v>
      </c>
      <c r="G47" s="420">
        <f t="shared" si="1"/>
        <v>-3</v>
      </c>
    </row>
    <row r="48" spans="2:9" x14ac:dyDescent="0.25">
      <c r="B48" s="62" t="s">
        <v>95</v>
      </c>
      <c r="C48" s="53" t="s">
        <v>126</v>
      </c>
      <c r="D48" s="54" t="s">
        <v>128</v>
      </c>
      <c r="E48" s="356">
        <v>100</v>
      </c>
      <c r="F48" s="356">
        <v>20</v>
      </c>
      <c r="G48" s="420">
        <f t="shared" si="1"/>
        <v>-80</v>
      </c>
    </row>
    <row r="49" spans="2:7" x14ac:dyDescent="0.25">
      <c r="B49" s="62" t="s">
        <v>95</v>
      </c>
      <c r="C49" s="56" t="s">
        <v>126</v>
      </c>
      <c r="D49" s="54" t="s">
        <v>129</v>
      </c>
      <c r="E49" s="356">
        <v>50</v>
      </c>
      <c r="F49" s="356">
        <v>0</v>
      </c>
      <c r="G49" s="420">
        <f t="shared" si="1"/>
        <v>-50</v>
      </c>
    </row>
    <row r="50" spans="2:7" x14ac:dyDescent="0.25">
      <c r="B50" s="62">
        <v>6409</v>
      </c>
      <c r="C50" s="56">
        <v>2329</v>
      </c>
      <c r="D50" s="54" t="s">
        <v>1109</v>
      </c>
      <c r="E50" s="356">
        <v>350</v>
      </c>
      <c r="F50" s="356">
        <v>350</v>
      </c>
      <c r="G50" s="420">
        <f t="shared" si="1"/>
        <v>0</v>
      </c>
    </row>
    <row r="51" spans="2:7" x14ac:dyDescent="0.25">
      <c r="B51" s="62" t="s">
        <v>130</v>
      </c>
      <c r="C51" s="53" t="s">
        <v>131</v>
      </c>
      <c r="D51" s="54" t="s">
        <v>132</v>
      </c>
      <c r="E51" s="356">
        <v>1500</v>
      </c>
      <c r="F51" s="356">
        <v>2585</v>
      </c>
      <c r="G51" s="420">
        <f t="shared" si="1"/>
        <v>1085</v>
      </c>
    </row>
    <row r="52" spans="2:7" x14ac:dyDescent="0.25">
      <c r="B52" s="62">
        <v>3319</v>
      </c>
      <c r="C52" s="53" t="s">
        <v>133</v>
      </c>
      <c r="D52" s="54" t="s">
        <v>134</v>
      </c>
      <c r="E52" s="356">
        <v>0</v>
      </c>
      <c r="F52" s="356">
        <v>0</v>
      </c>
      <c r="G52" s="420">
        <f t="shared" si="1"/>
        <v>0</v>
      </c>
    </row>
    <row r="53" spans="2:7" x14ac:dyDescent="0.25">
      <c r="B53" s="62"/>
      <c r="C53" s="53"/>
      <c r="D53" s="57" t="s">
        <v>135</v>
      </c>
      <c r="E53" s="356">
        <v>250</v>
      </c>
      <c r="F53" s="356">
        <v>12</v>
      </c>
      <c r="G53" s="420">
        <f t="shared" si="1"/>
        <v>-238</v>
      </c>
    </row>
    <row r="54" spans="2:7" s="123" customFormat="1" x14ac:dyDescent="0.25">
      <c r="B54" s="417"/>
      <c r="C54" s="60" t="s">
        <v>136</v>
      </c>
      <c r="D54" s="61" t="s">
        <v>5</v>
      </c>
      <c r="E54" s="418">
        <f>+E55</f>
        <v>8792</v>
      </c>
      <c r="F54" s="418">
        <f>+F55</f>
        <v>1463</v>
      </c>
      <c r="G54" s="419">
        <f>+G55</f>
        <v>-7329</v>
      </c>
    </row>
    <row r="55" spans="2:7" x14ac:dyDescent="0.25">
      <c r="B55" s="62">
        <v>3639</v>
      </c>
      <c r="C55" s="54">
        <v>3111</v>
      </c>
      <c r="D55" s="54" t="s">
        <v>137</v>
      </c>
      <c r="E55" s="357">
        <v>8792</v>
      </c>
      <c r="F55" s="357">
        <v>1463</v>
      </c>
      <c r="G55" s="420">
        <f>F55-E55</f>
        <v>-7329</v>
      </c>
    </row>
    <row r="56" spans="2:7" s="123" customFormat="1" x14ac:dyDescent="0.25">
      <c r="B56" s="417"/>
      <c r="C56" s="60" t="s">
        <v>138</v>
      </c>
      <c r="D56" s="61" t="s">
        <v>139</v>
      </c>
      <c r="E56" s="418">
        <f>SUM(E57:E74,E76)</f>
        <v>77051</v>
      </c>
      <c r="F56" s="418">
        <f>SUM(F57:F74,F76)</f>
        <v>78547</v>
      </c>
      <c r="G56" s="419">
        <f>SUM(G57:G76)</f>
        <v>1496</v>
      </c>
    </row>
    <row r="57" spans="2:7" x14ac:dyDescent="0.25">
      <c r="B57" s="66"/>
      <c r="C57" s="56">
        <v>4111</v>
      </c>
      <c r="D57" s="57" t="s">
        <v>140</v>
      </c>
      <c r="E57" s="356">
        <f>362-49</f>
        <v>313</v>
      </c>
      <c r="F57" s="356">
        <f>362-49</f>
        <v>313</v>
      </c>
      <c r="G57" s="420">
        <f t="shared" ref="G57:G77" si="2">F57-E57</f>
        <v>0</v>
      </c>
    </row>
    <row r="58" spans="2:7" x14ac:dyDescent="0.25">
      <c r="B58" s="52"/>
      <c r="C58" s="56">
        <v>4112</v>
      </c>
      <c r="D58" s="57" t="s">
        <v>141</v>
      </c>
      <c r="E58" s="356">
        <v>29922</v>
      </c>
      <c r="F58" s="356">
        <v>29922</v>
      </c>
      <c r="G58" s="420">
        <f t="shared" si="2"/>
        <v>0</v>
      </c>
    </row>
    <row r="59" spans="2:7" x14ac:dyDescent="0.25">
      <c r="B59" s="52"/>
      <c r="C59" s="56">
        <v>4116</v>
      </c>
      <c r="D59" s="57" t="s">
        <v>142</v>
      </c>
      <c r="E59" s="356">
        <v>5536</v>
      </c>
      <c r="F59" s="356">
        <v>6032</v>
      </c>
      <c r="G59" s="420">
        <f t="shared" si="2"/>
        <v>496</v>
      </c>
    </row>
    <row r="60" spans="2:7" x14ac:dyDescent="0.25">
      <c r="B60" s="52"/>
      <c r="C60" s="56">
        <v>4116</v>
      </c>
      <c r="D60" s="57" t="s">
        <v>143</v>
      </c>
      <c r="E60" s="356">
        <v>400</v>
      </c>
      <c r="F60" s="356">
        <v>400</v>
      </c>
      <c r="G60" s="420">
        <f t="shared" si="2"/>
        <v>0</v>
      </c>
    </row>
    <row r="61" spans="2:7" x14ac:dyDescent="0.25">
      <c r="B61" s="52"/>
      <c r="C61" s="56">
        <v>4116</v>
      </c>
      <c r="D61" s="57" t="s">
        <v>144</v>
      </c>
      <c r="E61" s="356">
        <v>198</v>
      </c>
      <c r="F61" s="356">
        <v>198</v>
      </c>
      <c r="G61" s="420">
        <f t="shared" si="2"/>
        <v>0</v>
      </c>
    </row>
    <row r="62" spans="2:7" x14ac:dyDescent="0.25">
      <c r="B62" s="52"/>
      <c r="C62" s="56">
        <v>4116</v>
      </c>
      <c r="D62" s="57" t="s">
        <v>145</v>
      </c>
      <c r="E62" s="356">
        <v>751</v>
      </c>
      <c r="F62" s="356">
        <v>751</v>
      </c>
      <c r="G62" s="420">
        <f t="shared" si="2"/>
        <v>0</v>
      </c>
    </row>
    <row r="63" spans="2:7" x14ac:dyDescent="0.25">
      <c r="B63" s="52"/>
      <c r="C63" s="56">
        <v>4116</v>
      </c>
      <c r="D63" s="57" t="s">
        <v>1086</v>
      </c>
      <c r="E63" s="356">
        <v>742</v>
      </c>
      <c r="F63" s="356">
        <v>742</v>
      </c>
      <c r="G63" s="420">
        <f t="shared" ref="G63:G65" si="3">F63-E63</f>
        <v>0</v>
      </c>
    </row>
    <row r="64" spans="2:7" x14ac:dyDescent="0.25">
      <c r="B64" s="52"/>
      <c r="C64" s="56">
        <v>4116</v>
      </c>
      <c r="D64" s="57" t="s">
        <v>1087</v>
      </c>
      <c r="E64" s="356">
        <v>501</v>
      </c>
      <c r="F64" s="356">
        <v>501</v>
      </c>
      <c r="G64" s="420">
        <f t="shared" si="3"/>
        <v>0</v>
      </c>
    </row>
    <row r="65" spans="2:7" x14ac:dyDescent="0.25">
      <c r="B65" s="52"/>
      <c r="C65" s="56">
        <v>4116</v>
      </c>
      <c r="D65" s="57" t="s">
        <v>1088</v>
      </c>
      <c r="E65" s="356">
        <v>585</v>
      </c>
      <c r="F65" s="356">
        <v>585</v>
      </c>
      <c r="G65" s="420">
        <f t="shared" si="3"/>
        <v>0</v>
      </c>
    </row>
    <row r="66" spans="2:7" x14ac:dyDescent="0.25">
      <c r="B66" s="52"/>
      <c r="C66" s="56">
        <v>4116</v>
      </c>
      <c r="D66" s="57" t="s">
        <v>1089</v>
      </c>
      <c r="E66" s="356">
        <v>1724</v>
      </c>
      <c r="F66" s="356">
        <v>1724</v>
      </c>
      <c r="G66" s="420">
        <f t="shared" ref="G66:G67" si="4">F66-E66</f>
        <v>0</v>
      </c>
    </row>
    <row r="67" spans="2:7" x14ac:dyDescent="0.25">
      <c r="B67" s="52"/>
      <c r="C67" s="56">
        <v>4216</v>
      </c>
      <c r="D67" s="57" t="s">
        <v>1090</v>
      </c>
      <c r="E67" s="356">
        <v>214</v>
      </c>
      <c r="F67" s="356">
        <v>209</v>
      </c>
      <c r="G67" s="420">
        <f t="shared" si="4"/>
        <v>-5</v>
      </c>
    </row>
    <row r="68" spans="2:7" x14ac:dyDescent="0.25">
      <c r="B68" s="52"/>
      <c r="C68" s="56">
        <v>4116</v>
      </c>
      <c r="D68" s="57" t="s">
        <v>1101</v>
      </c>
      <c r="E68" s="394">
        <v>188</v>
      </c>
      <c r="F68" s="394">
        <v>188</v>
      </c>
      <c r="G68" s="420">
        <f>F68-E68</f>
        <v>0</v>
      </c>
    </row>
    <row r="69" spans="2:7" x14ac:dyDescent="0.25">
      <c r="B69" s="52"/>
      <c r="C69" s="56">
        <v>4121</v>
      </c>
      <c r="D69" s="57" t="s">
        <v>1102</v>
      </c>
      <c r="E69" s="354">
        <v>120</v>
      </c>
      <c r="F69" s="354">
        <v>125</v>
      </c>
      <c r="G69" s="420">
        <f t="shared" si="2"/>
        <v>5</v>
      </c>
    </row>
    <row r="70" spans="2:7" x14ac:dyDescent="0.25">
      <c r="B70" s="52"/>
      <c r="C70" s="53">
        <v>4213</v>
      </c>
      <c r="D70" s="54" t="s">
        <v>146</v>
      </c>
      <c r="E70" s="357">
        <v>1236</v>
      </c>
      <c r="F70" s="357">
        <v>1236</v>
      </c>
      <c r="G70" s="420">
        <f t="shared" si="2"/>
        <v>0</v>
      </c>
    </row>
    <row r="71" spans="2:7" x14ac:dyDescent="0.25">
      <c r="B71" s="52"/>
      <c r="C71" s="53">
        <v>4222</v>
      </c>
      <c r="D71" s="491" t="s">
        <v>1133</v>
      </c>
      <c r="E71" s="357">
        <v>0</v>
      </c>
      <c r="F71" s="357">
        <v>1000</v>
      </c>
      <c r="G71" s="420">
        <f t="shared" si="2"/>
        <v>1000</v>
      </c>
    </row>
    <row r="72" spans="2:7" x14ac:dyDescent="0.25">
      <c r="B72" s="52"/>
      <c r="C72" s="379">
        <v>4116.4215999999997</v>
      </c>
      <c r="D72" s="54" t="s">
        <v>147</v>
      </c>
      <c r="E72" s="357">
        <v>2665</v>
      </c>
      <c r="F72" s="357">
        <v>2665</v>
      </c>
      <c r="G72" s="420">
        <f t="shared" si="2"/>
        <v>0</v>
      </c>
    </row>
    <row r="73" spans="2:7" x14ac:dyDescent="0.25">
      <c r="B73" s="52"/>
      <c r="C73" s="53">
        <v>4122</v>
      </c>
      <c r="D73" s="54" t="s">
        <v>1111</v>
      </c>
      <c r="E73" s="357">
        <v>18</v>
      </c>
      <c r="F73" s="357">
        <v>18</v>
      </c>
      <c r="G73" s="420">
        <f t="shared" ref="G73:G74" si="5">F73-E73</f>
        <v>0</v>
      </c>
    </row>
    <row r="74" spans="2:7" x14ac:dyDescent="0.25">
      <c r="B74" s="52"/>
      <c r="C74" s="53">
        <v>4122</v>
      </c>
      <c r="D74" s="54" t="s">
        <v>1112</v>
      </c>
      <c r="E74" s="357">
        <v>38</v>
      </c>
      <c r="F74" s="357">
        <v>38</v>
      </c>
      <c r="G74" s="420">
        <f t="shared" si="5"/>
        <v>0</v>
      </c>
    </row>
    <row r="75" spans="2:7" x14ac:dyDescent="0.25">
      <c r="B75" s="52">
        <v>6330</v>
      </c>
      <c r="C75" s="56">
        <v>4133</v>
      </c>
      <c r="D75" s="57" t="s">
        <v>1104</v>
      </c>
      <c r="E75" s="449">
        <v>1228</v>
      </c>
      <c r="F75" s="449">
        <v>1228</v>
      </c>
      <c r="G75" s="420">
        <f>F75-E75</f>
        <v>0</v>
      </c>
    </row>
    <row r="76" spans="2:7" x14ac:dyDescent="0.25">
      <c r="B76" s="52">
        <v>6330</v>
      </c>
      <c r="C76" s="56">
        <v>4131</v>
      </c>
      <c r="D76" s="57" t="s">
        <v>148</v>
      </c>
      <c r="E76" s="356">
        <v>31900</v>
      </c>
      <c r="F76" s="356">
        <v>31900</v>
      </c>
      <c r="G76" s="420">
        <f>F76-E76</f>
        <v>0</v>
      </c>
    </row>
    <row r="77" spans="2:7" x14ac:dyDescent="0.25">
      <c r="B77" s="67">
        <v>6330</v>
      </c>
      <c r="C77" s="68">
        <v>4134</v>
      </c>
      <c r="D77" s="69" t="s">
        <v>149</v>
      </c>
      <c r="E77" s="358">
        <v>2700</v>
      </c>
      <c r="F77" s="358">
        <v>2700</v>
      </c>
      <c r="G77" s="421">
        <f t="shared" si="2"/>
        <v>0</v>
      </c>
    </row>
    <row r="78" spans="2:7" ht="8.25" customHeight="1" x14ac:dyDescent="0.25">
      <c r="B78" s="70"/>
      <c r="C78" s="70"/>
      <c r="D78" s="70"/>
      <c r="E78" s="43"/>
      <c r="F78" s="43"/>
      <c r="G78" s="43"/>
    </row>
    <row r="79" spans="2:7" ht="16.5" customHeight="1" x14ac:dyDescent="0.25">
      <c r="B79" s="514" t="s">
        <v>150</v>
      </c>
      <c r="C79" s="514"/>
      <c r="D79" s="514"/>
      <c r="E79" s="359">
        <f>+E80+E362</f>
        <v>391409.45999999996</v>
      </c>
      <c r="F79" s="359">
        <f>+F80+F362</f>
        <v>266664.52</v>
      </c>
      <c r="G79" s="71">
        <f>+G80+G362</f>
        <v>-124744.94</v>
      </c>
    </row>
    <row r="80" spans="2:7" ht="19.5" customHeight="1" x14ac:dyDescent="0.25">
      <c r="B80" s="515" t="s">
        <v>151</v>
      </c>
      <c r="C80" s="515"/>
      <c r="D80" s="515"/>
      <c r="E80" s="360">
        <f>E81+E84+E249+E263+E299+E111</f>
        <v>282676.23</v>
      </c>
      <c r="F80" s="360">
        <f>F81+F84+F249+F263+F299+F111</f>
        <v>220801</v>
      </c>
      <c r="G80" s="72">
        <f>G81+G84+G249+G263+G299+G111</f>
        <v>-61875.229999999996</v>
      </c>
    </row>
    <row r="81" spans="2:7" s="123" customFormat="1" x14ac:dyDescent="0.25">
      <c r="B81" s="428">
        <v>10</v>
      </c>
      <c r="C81" s="61"/>
      <c r="D81" s="61" t="s">
        <v>152</v>
      </c>
      <c r="E81" s="429">
        <f>SUM(E82:E83)</f>
        <v>350</v>
      </c>
      <c r="F81" s="429">
        <f>SUM(F82:F83)</f>
        <v>203</v>
      </c>
      <c r="G81" s="419">
        <f>SUM(G82:G83)</f>
        <v>-147</v>
      </c>
    </row>
    <row r="82" spans="2:7" x14ac:dyDescent="0.25">
      <c r="B82" s="52">
        <v>1014</v>
      </c>
      <c r="C82" s="54"/>
      <c r="D82" s="54" t="s">
        <v>153</v>
      </c>
      <c r="E82" s="357">
        <v>160</v>
      </c>
      <c r="F82" s="357">
        <v>87</v>
      </c>
      <c r="G82" s="420">
        <f>F82-E82</f>
        <v>-73</v>
      </c>
    </row>
    <row r="83" spans="2:7" x14ac:dyDescent="0.25">
      <c r="B83" s="52">
        <v>1069</v>
      </c>
      <c r="C83" s="54"/>
      <c r="D83" s="54" t="s">
        <v>154</v>
      </c>
      <c r="E83" s="357">
        <v>190</v>
      </c>
      <c r="F83" s="357">
        <v>116</v>
      </c>
      <c r="G83" s="420">
        <f>F83-E83</f>
        <v>-74</v>
      </c>
    </row>
    <row r="84" spans="2:7" s="123" customFormat="1" x14ac:dyDescent="0.25">
      <c r="B84" s="428"/>
      <c r="C84" s="61"/>
      <c r="D84" s="61" t="s">
        <v>155</v>
      </c>
      <c r="E84" s="418">
        <f>+E95+E110</f>
        <v>28960</v>
      </c>
      <c r="F84" s="418">
        <f>+F95+F110</f>
        <v>14211</v>
      </c>
      <c r="G84" s="419">
        <f>+G95+G110</f>
        <v>-14749</v>
      </c>
    </row>
    <row r="85" spans="2:7" x14ac:dyDescent="0.25">
      <c r="B85" s="52">
        <v>22</v>
      </c>
      <c r="C85" s="54"/>
      <c r="D85" s="73" t="s">
        <v>11</v>
      </c>
      <c r="E85" s="361"/>
      <c r="F85" s="361"/>
      <c r="G85" s="450"/>
    </row>
    <row r="86" spans="2:7" x14ac:dyDescent="0.25">
      <c r="B86" s="52" t="s">
        <v>112</v>
      </c>
      <c r="C86" s="54"/>
      <c r="D86" s="54" t="s">
        <v>156</v>
      </c>
      <c r="E86" s="357">
        <v>4000</v>
      </c>
      <c r="F86" s="357">
        <v>1923</v>
      </c>
      <c r="G86" s="420">
        <f t="shared" ref="G86:G94" si="6">F86-E86</f>
        <v>-2077</v>
      </c>
    </row>
    <row r="87" spans="2:7" x14ac:dyDescent="0.25">
      <c r="B87" s="52" t="s">
        <v>112</v>
      </c>
      <c r="C87" s="54"/>
      <c r="D87" s="54" t="s">
        <v>157</v>
      </c>
      <c r="E87" s="357">
        <v>4500</v>
      </c>
      <c r="F87" s="357">
        <v>2606</v>
      </c>
      <c r="G87" s="420">
        <f t="shared" si="6"/>
        <v>-1894</v>
      </c>
    </row>
    <row r="88" spans="2:7" x14ac:dyDescent="0.25">
      <c r="B88" s="52" t="s">
        <v>112</v>
      </c>
      <c r="C88" s="54"/>
      <c r="D88" s="54" t="s">
        <v>158</v>
      </c>
      <c r="E88" s="357">
        <v>490</v>
      </c>
      <c r="F88" s="357">
        <v>361</v>
      </c>
      <c r="G88" s="420">
        <f t="shared" si="6"/>
        <v>-129</v>
      </c>
    </row>
    <row r="89" spans="2:7" x14ac:dyDescent="0.25">
      <c r="B89" s="52" t="s">
        <v>91</v>
      </c>
      <c r="C89" s="54"/>
      <c r="D89" s="54" t="s">
        <v>159</v>
      </c>
      <c r="E89" s="357">
        <v>3500</v>
      </c>
      <c r="F89" s="357">
        <v>968</v>
      </c>
      <c r="G89" s="420">
        <f t="shared" si="6"/>
        <v>-2532</v>
      </c>
    </row>
    <row r="90" spans="2:7" x14ac:dyDescent="0.25">
      <c r="B90" s="52" t="s">
        <v>91</v>
      </c>
      <c r="C90" s="54"/>
      <c r="D90" s="54" t="s">
        <v>160</v>
      </c>
      <c r="E90" s="357">
        <f>330+20</f>
        <v>350</v>
      </c>
      <c r="F90" s="357">
        <v>64</v>
      </c>
      <c r="G90" s="420">
        <f t="shared" si="6"/>
        <v>-286</v>
      </c>
    </row>
    <row r="91" spans="2:7" x14ac:dyDescent="0.25">
      <c r="B91" s="66">
        <v>2219</v>
      </c>
      <c r="C91" s="57"/>
      <c r="D91" s="57" t="s">
        <v>161</v>
      </c>
      <c r="E91" s="356">
        <v>1000</v>
      </c>
      <c r="F91" s="356">
        <v>656</v>
      </c>
      <c r="G91" s="420">
        <f t="shared" si="6"/>
        <v>-344</v>
      </c>
    </row>
    <row r="92" spans="2:7" x14ac:dyDescent="0.25">
      <c r="B92" s="52" t="s">
        <v>162</v>
      </c>
      <c r="C92" s="57"/>
      <c r="D92" s="54" t="s">
        <v>163</v>
      </c>
      <c r="E92" s="357">
        <f>1400+60</f>
        <v>1460</v>
      </c>
      <c r="F92" s="357">
        <v>1431</v>
      </c>
      <c r="G92" s="420">
        <f t="shared" si="6"/>
        <v>-29</v>
      </c>
    </row>
    <row r="93" spans="2:7" x14ac:dyDescent="0.25">
      <c r="B93" s="52" t="s">
        <v>164</v>
      </c>
      <c r="C93" s="57"/>
      <c r="D93" s="54" t="s">
        <v>165</v>
      </c>
      <c r="E93" s="357">
        <f>450+350</f>
        <v>800</v>
      </c>
      <c r="F93" s="357">
        <v>691</v>
      </c>
      <c r="G93" s="420">
        <f t="shared" si="6"/>
        <v>-109</v>
      </c>
    </row>
    <row r="94" spans="2:7" x14ac:dyDescent="0.25">
      <c r="B94" s="52">
        <v>2292</v>
      </c>
      <c r="C94" s="57"/>
      <c r="D94" s="54" t="s">
        <v>166</v>
      </c>
      <c r="E94" s="357">
        <f>1900-60</f>
        <v>1840</v>
      </c>
      <c r="F94" s="357">
        <v>1752</v>
      </c>
      <c r="G94" s="420">
        <f t="shared" si="6"/>
        <v>-88</v>
      </c>
    </row>
    <row r="95" spans="2:7" s="123" customFormat="1" x14ac:dyDescent="0.25">
      <c r="B95" s="83">
        <v>22</v>
      </c>
      <c r="C95" s="75"/>
      <c r="D95" s="75" t="s">
        <v>167</v>
      </c>
      <c r="E95" s="362">
        <f>SUM(E86:E94)</f>
        <v>17940</v>
      </c>
      <c r="F95" s="362">
        <f>SUM(F86:F94)</f>
        <v>10452</v>
      </c>
      <c r="G95" s="76">
        <f>SUM(G86:G94)</f>
        <v>-7488</v>
      </c>
    </row>
    <row r="96" spans="2:7" x14ac:dyDescent="0.25">
      <c r="B96" s="52">
        <v>23</v>
      </c>
      <c r="C96" s="54"/>
      <c r="D96" s="73" t="s">
        <v>168</v>
      </c>
      <c r="E96" s="361"/>
      <c r="F96" s="361"/>
      <c r="G96" s="74"/>
    </row>
    <row r="97" spans="2:7" x14ac:dyDescent="0.25">
      <c r="B97" s="52" t="s">
        <v>169</v>
      </c>
      <c r="C97" s="54"/>
      <c r="D97" s="54" t="s">
        <v>170</v>
      </c>
      <c r="E97" s="357">
        <v>500</v>
      </c>
      <c r="F97" s="357">
        <v>0</v>
      </c>
      <c r="G97" s="420">
        <f t="shared" ref="G97:G109" si="7">F97-E97</f>
        <v>-500</v>
      </c>
    </row>
    <row r="98" spans="2:7" x14ac:dyDescent="0.25">
      <c r="B98" s="52" t="s">
        <v>169</v>
      </c>
      <c r="C98" s="54"/>
      <c r="D98" s="54" t="s">
        <v>171</v>
      </c>
      <c r="E98" s="357">
        <v>1800</v>
      </c>
      <c r="F98" s="357">
        <v>0</v>
      </c>
      <c r="G98" s="420">
        <f t="shared" si="7"/>
        <v>-1800</v>
      </c>
    </row>
    <row r="99" spans="2:7" x14ac:dyDescent="0.25">
      <c r="B99" s="52" t="s">
        <v>126</v>
      </c>
      <c r="C99" s="54"/>
      <c r="D99" s="54" t="s">
        <v>172</v>
      </c>
      <c r="E99" s="357">
        <v>200</v>
      </c>
      <c r="F99" s="357">
        <v>199</v>
      </c>
      <c r="G99" s="420">
        <f t="shared" si="7"/>
        <v>-1</v>
      </c>
    </row>
    <row r="100" spans="2:7" x14ac:dyDescent="0.25">
      <c r="B100" s="52" t="s">
        <v>126</v>
      </c>
      <c r="C100" s="57"/>
      <c r="D100" s="54" t="s">
        <v>173</v>
      </c>
      <c r="E100" s="361">
        <v>100</v>
      </c>
      <c r="F100" s="361">
        <v>97</v>
      </c>
      <c r="G100" s="420">
        <f t="shared" si="7"/>
        <v>-3</v>
      </c>
    </row>
    <row r="101" spans="2:7" x14ac:dyDescent="0.25">
      <c r="B101" s="52" t="s">
        <v>126</v>
      </c>
      <c r="C101" s="54"/>
      <c r="D101" s="54" t="s">
        <v>174</v>
      </c>
      <c r="E101" s="357">
        <v>100</v>
      </c>
      <c r="F101" s="357">
        <v>16</v>
      </c>
      <c r="G101" s="420">
        <f t="shared" si="7"/>
        <v>-84</v>
      </c>
    </row>
    <row r="102" spans="2:7" x14ac:dyDescent="0.25">
      <c r="B102" s="52" t="s">
        <v>126</v>
      </c>
      <c r="C102" s="54"/>
      <c r="D102" s="54" t="s">
        <v>175</v>
      </c>
      <c r="E102" s="357">
        <v>100</v>
      </c>
      <c r="F102" s="357">
        <v>75</v>
      </c>
      <c r="G102" s="420">
        <f t="shared" si="7"/>
        <v>-25</v>
      </c>
    </row>
    <row r="103" spans="2:7" x14ac:dyDescent="0.25">
      <c r="B103" s="52" t="s">
        <v>126</v>
      </c>
      <c r="C103" s="54"/>
      <c r="D103" s="54" t="s">
        <v>176</v>
      </c>
      <c r="E103" s="357">
        <v>500</v>
      </c>
      <c r="F103" s="357">
        <v>192</v>
      </c>
      <c r="G103" s="420">
        <f t="shared" si="7"/>
        <v>-308</v>
      </c>
    </row>
    <row r="104" spans="2:7" x14ac:dyDescent="0.25">
      <c r="B104" s="52" t="s">
        <v>126</v>
      </c>
      <c r="C104" s="57"/>
      <c r="D104" s="54" t="s">
        <v>177</v>
      </c>
      <c r="E104" s="361">
        <v>970</v>
      </c>
      <c r="F104" s="361">
        <v>0</v>
      </c>
      <c r="G104" s="420">
        <f t="shared" si="7"/>
        <v>-970</v>
      </c>
    </row>
    <row r="105" spans="2:7" x14ac:dyDescent="0.25">
      <c r="B105" s="66" t="s">
        <v>126</v>
      </c>
      <c r="C105" s="57"/>
      <c r="D105" s="57" t="s">
        <v>178</v>
      </c>
      <c r="E105" s="357">
        <v>1000</v>
      </c>
      <c r="F105" s="357">
        <v>97</v>
      </c>
      <c r="G105" s="420">
        <f t="shared" si="7"/>
        <v>-903</v>
      </c>
    </row>
    <row r="106" spans="2:7" x14ac:dyDescent="0.25">
      <c r="B106" s="66" t="s">
        <v>126</v>
      </c>
      <c r="C106" s="57"/>
      <c r="D106" s="57" t="s">
        <v>179</v>
      </c>
      <c r="E106" s="357">
        <v>250</v>
      </c>
      <c r="F106" s="357">
        <v>0</v>
      </c>
      <c r="G106" s="420">
        <f t="shared" si="7"/>
        <v>-250</v>
      </c>
    </row>
    <row r="107" spans="2:7" x14ac:dyDescent="0.25">
      <c r="B107" s="66" t="s">
        <v>126</v>
      </c>
      <c r="C107" s="57"/>
      <c r="D107" s="57" t="s">
        <v>180</v>
      </c>
      <c r="E107" s="357">
        <v>500</v>
      </c>
      <c r="F107" s="357">
        <v>0</v>
      </c>
      <c r="G107" s="420">
        <f t="shared" si="7"/>
        <v>-500</v>
      </c>
    </row>
    <row r="108" spans="2:7" x14ac:dyDescent="0.25">
      <c r="B108" s="52" t="s">
        <v>126</v>
      </c>
      <c r="C108" s="54"/>
      <c r="D108" s="54" t="s">
        <v>181</v>
      </c>
      <c r="E108" s="357">
        <v>4500</v>
      </c>
      <c r="F108" s="357">
        <v>3083</v>
      </c>
      <c r="G108" s="420">
        <f t="shared" si="7"/>
        <v>-1417</v>
      </c>
    </row>
    <row r="109" spans="2:7" x14ac:dyDescent="0.25">
      <c r="B109" s="52" t="s">
        <v>182</v>
      </c>
      <c r="C109" s="54"/>
      <c r="D109" s="54" t="s">
        <v>183</v>
      </c>
      <c r="E109" s="357">
        <v>500</v>
      </c>
      <c r="F109" s="357">
        <v>0</v>
      </c>
      <c r="G109" s="420">
        <f t="shared" si="7"/>
        <v>-500</v>
      </c>
    </row>
    <row r="110" spans="2:7" x14ac:dyDescent="0.25">
      <c r="B110" s="86">
        <v>23</v>
      </c>
      <c r="C110" s="75"/>
      <c r="D110" s="75" t="s">
        <v>167</v>
      </c>
      <c r="E110" s="362">
        <f>SUM(E97:E109)</f>
        <v>11020</v>
      </c>
      <c r="F110" s="362">
        <f>SUM(F97:F109)</f>
        <v>3759</v>
      </c>
      <c r="G110" s="76">
        <f>SUM(G97:G109)</f>
        <v>-7261</v>
      </c>
    </row>
    <row r="111" spans="2:7" s="123" customFormat="1" x14ac:dyDescent="0.25">
      <c r="B111" s="417"/>
      <c r="C111" s="61"/>
      <c r="D111" s="61" t="s">
        <v>184</v>
      </c>
      <c r="E111" s="426">
        <f>+E142+E170+E184+E188+E221+E248</f>
        <v>111161</v>
      </c>
      <c r="F111" s="426">
        <f>+F142+F170+F184+F188+F221+F248</f>
        <v>88447</v>
      </c>
      <c r="G111" s="427">
        <f>+G142+G170+G184+G188+G221+G248</f>
        <v>-22714</v>
      </c>
    </row>
    <row r="112" spans="2:7" x14ac:dyDescent="0.25">
      <c r="B112" s="52">
        <v>3111</v>
      </c>
      <c r="C112" s="54" t="s">
        <v>185</v>
      </c>
      <c r="D112" s="73" t="s">
        <v>186</v>
      </c>
      <c r="E112" s="361"/>
      <c r="F112" s="361"/>
      <c r="G112" s="74"/>
    </row>
    <row r="113" spans="2:7" x14ac:dyDescent="0.25">
      <c r="B113" s="52" t="s">
        <v>187</v>
      </c>
      <c r="C113" s="57"/>
      <c r="D113" s="54" t="s">
        <v>188</v>
      </c>
      <c r="E113" s="361">
        <v>1700</v>
      </c>
      <c r="F113" s="361">
        <v>1700</v>
      </c>
      <c r="G113" s="420">
        <f t="shared" ref="G113:G121" si="8">F113-E113</f>
        <v>0</v>
      </c>
    </row>
    <row r="114" spans="2:7" x14ac:dyDescent="0.25">
      <c r="B114" s="52" t="s">
        <v>187</v>
      </c>
      <c r="C114" s="57"/>
      <c r="D114" s="54" t="s">
        <v>1099</v>
      </c>
      <c r="E114" s="361">
        <v>585</v>
      </c>
      <c r="F114" s="361">
        <v>585</v>
      </c>
      <c r="G114" s="420">
        <f t="shared" si="8"/>
        <v>0</v>
      </c>
    </row>
    <row r="115" spans="2:7" x14ac:dyDescent="0.25">
      <c r="B115" s="52" t="s">
        <v>187</v>
      </c>
      <c r="C115" s="54"/>
      <c r="D115" s="77" t="s">
        <v>189</v>
      </c>
      <c r="E115" s="361">
        <v>1300</v>
      </c>
      <c r="F115" s="361">
        <v>1300</v>
      </c>
      <c r="G115" s="420">
        <f t="shared" si="8"/>
        <v>0</v>
      </c>
    </row>
    <row r="116" spans="2:7" x14ac:dyDescent="0.25">
      <c r="B116" s="52" t="s">
        <v>187</v>
      </c>
      <c r="C116" s="54"/>
      <c r="D116" s="77" t="s">
        <v>1092</v>
      </c>
      <c r="E116" s="357">
        <v>501</v>
      </c>
      <c r="F116" s="357">
        <v>501</v>
      </c>
      <c r="G116" s="420">
        <f t="shared" si="8"/>
        <v>0</v>
      </c>
    </row>
    <row r="117" spans="2:7" x14ac:dyDescent="0.25">
      <c r="B117" s="52" t="s">
        <v>187</v>
      </c>
      <c r="C117" s="54"/>
      <c r="D117" s="77" t="s">
        <v>190</v>
      </c>
      <c r="E117" s="357">
        <v>2401</v>
      </c>
      <c r="F117" s="357">
        <v>2401</v>
      </c>
      <c r="G117" s="420">
        <f t="shared" si="8"/>
        <v>0</v>
      </c>
    </row>
    <row r="118" spans="2:7" x14ac:dyDescent="0.25">
      <c r="B118" s="52" t="s">
        <v>187</v>
      </c>
      <c r="C118" s="54"/>
      <c r="D118" s="77" t="s">
        <v>1091</v>
      </c>
      <c r="E118" s="357">
        <v>742</v>
      </c>
      <c r="F118" s="357">
        <v>742</v>
      </c>
      <c r="G118" s="420">
        <f t="shared" si="8"/>
        <v>0</v>
      </c>
    </row>
    <row r="119" spans="2:7" x14ac:dyDescent="0.25">
      <c r="B119" s="52" t="s">
        <v>187</v>
      </c>
      <c r="C119" s="54"/>
      <c r="D119" s="77" t="s">
        <v>1111</v>
      </c>
      <c r="E119" s="357">
        <v>18</v>
      </c>
      <c r="F119" s="357">
        <v>18</v>
      </c>
      <c r="G119" s="420">
        <f t="shared" ref="G119" si="9">F119-E119</f>
        <v>0</v>
      </c>
    </row>
    <row r="120" spans="2:7" x14ac:dyDescent="0.25">
      <c r="B120" s="52" t="s">
        <v>187</v>
      </c>
      <c r="C120" s="54"/>
      <c r="D120" s="77" t="s">
        <v>191</v>
      </c>
      <c r="E120" s="357">
        <v>1800</v>
      </c>
      <c r="F120" s="357">
        <v>1800</v>
      </c>
      <c r="G120" s="420">
        <f t="shared" si="8"/>
        <v>0</v>
      </c>
    </row>
    <row r="121" spans="2:7" x14ac:dyDescent="0.25">
      <c r="B121" s="52" t="s">
        <v>187</v>
      </c>
      <c r="C121" s="54"/>
      <c r="D121" s="54" t="s">
        <v>192</v>
      </c>
      <c r="E121" s="357">
        <v>1200</v>
      </c>
      <c r="F121" s="357">
        <v>763</v>
      </c>
      <c r="G121" s="420">
        <f t="shared" si="8"/>
        <v>-437</v>
      </c>
    </row>
    <row r="122" spans="2:7" x14ac:dyDescent="0.25">
      <c r="B122" s="52">
        <v>3111</v>
      </c>
      <c r="C122" s="54"/>
      <c r="D122" s="78" t="s">
        <v>193</v>
      </c>
      <c r="E122" s="363">
        <f>SUM(E113:E121)</f>
        <v>10247</v>
      </c>
      <c r="F122" s="363">
        <f>SUM(F113:F121)</f>
        <v>9810</v>
      </c>
      <c r="G122" s="79">
        <f>SUM(G113:G121)</f>
        <v>-437</v>
      </c>
    </row>
    <row r="123" spans="2:7" x14ac:dyDescent="0.25">
      <c r="B123" s="52">
        <v>3113</v>
      </c>
      <c r="C123" s="54"/>
      <c r="D123" s="73" t="s">
        <v>194</v>
      </c>
      <c r="E123" s="361"/>
      <c r="F123" s="361"/>
      <c r="G123" s="74"/>
    </row>
    <row r="124" spans="2:7" x14ac:dyDescent="0.25">
      <c r="B124" s="52" t="s">
        <v>93</v>
      </c>
      <c r="C124" s="57"/>
      <c r="D124" s="54" t="s">
        <v>195</v>
      </c>
      <c r="E124" s="361">
        <v>100</v>
      </c>
      <c r="F124" s="361">
        <v>0</v>
      </c>
      <c r="G124" s="420">
        <f t="shared" ref="G124:G132" si="10">F124-E124</f>
        <v>-100</v>
      </c>
    </row>
    <row r="125" spans="2:7" x14ac:dyDescent="0.25">
      <c r="B125" s="52" t="s">
        <v>93</v>
      </c>
      <c r="C125" s="57"/>
      <c r="D125" s="54" t="s">
        <v>196</v>
      </c>
      <c r="E125" s="361">
        <v>7500</v>
      </c>
      <c r="F125" s="361">
        <v>7500</v>
      </c>
      <c r="G125" s="420">
        <f t="shared" si="10"/>
        <v>0</v>
      </c>
    </row>
    <row r="126" spans="2:7" x14ac:dyDescent="0.25">
      <c r="B126" s="52">
        <v>3113</v>
      </c>
      <c r="C126" s="57"/>
      <c r="D126" s="54" t="s">
        <v>197</v>
      </c>
      <c r="E126" s="361">
        <f>9700-480</f>
        <v>9220</v>
      </c>
      <c r="F126" s="361">
        <v>5079</v>
      </c>
      <c r="G126" s="420">
        <f t="shared" si="10"/>
        <v>-4141</v>
      </c>
    </row>
    <row r="127" spans="2:7" x14ac:dyDescent="0.25">
      <c r="B127" s="52" t="s">
        <v>93</v>
      </c>
      <c r="C127" s="57"/>
      <c r="D127" s="54" t="s">
        <v>198</v>
      </c>
      <c r="E127" s="357">
        <v>2800</v>
      </c>
      <c r="F127" s="357">
        <v>2800</v>
      </c>
      <c r="G127" s="420">
        <f t="shared" si="10"/>
        <v>0</v>
      </c>
    </row>
    <row r="128" spans="2:7" x14ac:dyDescent="0.25">
      <c r="B128" s="52" t="s">
        <v>93</v>
      </c>
      <c r="C128" s="57"/>
      <c r="D128" s="54" t="s">
        <v>199</v>
      </c>
      <c r="E128" s="357">
        <v>1503</v>
      </c>
      <c r="F128" s="357">
        <v>983</v>
      </c>
      <c r="G128" s="420">
        <f t="shared" si="10"/>
        <v>-520</v>
      </c>
    </row>
    <row r="129" spans="1:9" x14ac:dyDescent="0.25">
      <c r="B129" s="52" t="s">
        <v>93</v>
      </c>
      <c r="C129" s="57"/>
      <c r="D129" s="54" t="s">
        <v>200</v>
      </c>
      <c r="E129" s="361">
        <v>500</v>
      </c>
      <c r="F129" s="361">
        <v>84</v>
      </c>
      <c r="G129" s="420">
        <f t="shared" si="10"/>
        <v>-416</v>
      </c>
    </row>
    <row r="130" spans="1:9" x14ac:dyDescent="0.25">
      <c r="B130" s="66" t="s">
        <v>93</v>
      </c>
      <c r="C130" s="57"/>
      <c r="D130" s="57" t="s">
        <v>201</v>
      </c>
      <c r="E130" s="364">
        <v>100</v>
      </c>
      <c r="F130" s="364">
        <v>72</v>
      </c>
      <c r="G130" s="420">
        <f t="shared" si="10"/>
        <v>-28</v>
      </c>
    </row>
    <row r="131" spans="1:9" x14ac:dyDescent="0.3">
      <c r="B131" s="380">
        <v>3111.3112999999998</v>
      </c>
      <c r="C131" s="57"/>
      <c r="D131" s="54" t="s">
        <v>202</v>
      </c>
      <c r="E131" s="357">
        <v>700</v>
      </c>
      <c r="F131" s="357">
        <v>539</v>
      </c>
      <c r="G131" s="420">
        <f t="shared" si="10"/>
        <v>-161</v>
      </c>
    </row>
    <row r="132" spans="1:9" x14ac:dyDescent="0.25">
      <c r="B132" s="52" t="s">
        <v>93</v>
      </c>
      <c r="C132" s="54"/>
      <c r="D132" s="54" t="s">
        <v>203</v>
      </c>
      <c r="E132" s="357">
        <v>1600</v>
      </c>
      <c r="F132" s="357">
        <v>1028</v>
      </c>
      <c r="G132" s="420">
        <f t="shared" si="10"/>
        <v>-572</v>
      </c>
    </row>
    <row r="133" spans="1:9" x14ac:dyDescent="0.25">
      <c r="B133" s="62">
        <v>3113</v>
      </c>
      <c r="C133" s="54"/>
      <c r="D133" s="78" t="s">
        <v>193</v>
      </c>
      <c r="E133" s="363">
        <f>SUM(E124:E132)</f>
        <v>24023</v>
      </c>
      <c r="F133" s="363">
        <f>SUM(F124:F132)</f>
        <v>18085</v>
      </c>
      <c r="G133" s="79">
        <f>SUM(G124:G132)</f>
        <v>-5938</v>
      </c>
    </row>
    <row r="134" spans="1:9" x14ac:dyDescent="0.25">
      <c r="B134" s="62">
        <v>3117</v>
      </c>
      <c r="C134" s="54"/>
      <c r="D134" s="73" t="s">
        <v>204</v>
      </c>
      <c r="E134" s="361"/>
      <c r="F134" s="361"/>
      <c r="G134" s="74"/>
    </row>
    <row r="135" spans="1:9" x14ac:dyDescent="0.25">
      <c r="B135" s="62">
        <v>3117</v>
      </c>
      <c r="C135" s="54"/>
      <c r="D135" s="54" t="s">
        <v>205</v>
      </c>
      <c r="E135" s="357">
        <v>1810</v>
      </c>
      <c r="F135" s="357">
        <v>1387</v>
      </c>
      <c r="G135" s="420">
        <f>F135-E135</f>
        <v>-423</v>
      </c>
    </row>
    <row r="136" spans="1:9" x14ac:dyDescent="0.25">
      <c r="B136" s="62">
        <v>3117</v>
      </c>
      <c r="C136" s="54"/>
      <c r="D136" s="54" t="s">
        <v>1112</v>
      </c>
      <c r="E136" s="357">
        <v>38</v>
      </c>
      <c r="F136" s="357">
        <v>38</v>
      </c>
      <c r="G136" s="420">
        <f>F136-E136</f>
        <v>0</v>
      </c>
    </row>
    <row r="137" spans="1:9" x14ac:dyDescent="0.25">
      <c r="B137" s="62">
        <v>3117</v>
      </c>
      <c r="C137" s="54"/>
      <c r="D137" s="78" t="s">
        <v>167</v>
      </c>
      <c r="E137" s="363">
        <f>SUM(E135:E136)</f>
        <v>1848</v>
      </c>
      <c r="F137" s="363">
        <f>SUM(F135:F136)</f>
        <v>1425</v>
      </c>
      <c r="G137" s="79">
        <f>SUM(G135:G136)</f>
        <v>-423</v>
      </c>
    </row>
    <row r="138" spans="1:9" x14ac:dyDescent="0.25">
      <c r="A138" s="81"/>
      <c r="B138" s="64">
        <v>3231</v>
      </c>
      <c r="C138" s="57"/>
      <c r="D138" s="82" t="s">
        <v>206</v>
      </c>
      <c r="E138" s="356"/>
      <c r="F138" s="356"/>
      <c r="G138" s="63"/>
      <c r="H138" s="81"/>
      <c r="I138" s="81"/>
    </row>
    <row r="139" spans="1:9" x14ac:dyDescent="0.25">
      <c r="B139" s="62">
        <v>3231</v>
      </c>
      <c r="C139" s="54"/>
      <c r="D139" s="54" t="s">
        <v>1093</v>
      </c>
      <c r="E139" s="357">
        <v>1724</v>
      </c>
      <c r="F139" s="357">
        <v>1365</v>
      </c>
      <c r="G139" s="420">
        <f>F139-E139</f>
        <v>-359</v>
      </c>
    </row>
    <row r="140" spans="1:9" x14ac:dyDescent="0.25">
      <c r="B140" s="62">
        <v>3231</v>
      </c>
      <c r="C140" s="54"/>
      <c r="D140" s="54" t="s">
        <v>207</v>
      </c>
      <c r="E140" s="357">
        <v>1390</v>
      </c>
      <c r="F140" s="357">
        <v>1390</v>
      </c>
      <c r="G140" s="420">
        <f>F140-E140</f>
        <v>0</v>
      </c>
    </row>
    <row r="141" spans="1:9" x14ac:dyDescent="0.25">
      <c r="B141" s="62">
        <v>3231</v>
      </c>
      <c r="C141" s="54"/>
      <c r="D141" s="78" t="s">
        <v>193</v>
      </c>
      <c r="E141" s="363">
        <f>SUM(E139:E140)</f>
        <v>3114</v>
      </c>
      <c r="F141" s="363">
        <f>SUM(F139:F140)</f>
        <v>2755</v>
      </c>
      <c r="G141" s="363">
        <f>SUM(G139:G140)</f>
        <v>-359</v>
      </c>
    </row>
    <row r="142" spans="1:9" x14ac:dyDescent="0.25">
      <c r="B142" s="83" t="s">
        <v>208</v>
      </c>
      <c r="C142" s="75"/>
      <c r="D142" s="75" t="s">
        <v>209</v>
      </c>
      <c r="E142" s="362">
        <f>E141+E137+E133+E122</f>
        <v>39232</v>
      </c>
      <c r="F142" s="362">
        <f>F141+F137+F133+F122</f>
        <v>32075</v>
      </c>
      <c r="G142" s="76">
        <f>G141+G137+G133+G122</f>
        <v>-7157</v>
      </c>
    </row>
    <row r="143" spans="1:9" x14ac:dyDescent="0.25">
      <c r="B143" s="52">
        <v>33</v>
      </c>
      <c r="C143" s="54" t="s">
        <v>185</v>
      </c>
      <c r="D143" s="73" t="s">
        <v>210</v>
      </c>
      <c r="E143" s="361"/>
      <c r="F143" s="361"/>
      <c r="G143" s="74"/>
    </row>
    <row r="144" spans="1:9" x14ac:dyDescent="0.25">
      <c r="B144" s="52" t="s">
        <v>185</v>
      </c>
      <c r="C144" s="54" t="s">
        <v>185</v>
      </c>
      <c r="D144" s="73" t="s">
        <v>211</v>
      </c>
      <c r="E144" s="361"/>
      <c r="F144" s="361"/>
      <c r="G144" s="74"/>
    </row>
    <row r="145" spans="2:9" x14ac:dyDescent="0.25">
      <c r="B145" s="52">
        <v>3313</v>
      </c>
      <c r="C145" s="54"/>
      <c r="D145" s="54" t="s">
        <v>212</v>
      </c>
      <c r="E145" s="357">
        <f>478-11-300</f>
        <v>167</v>
      </c>
      <c r="F145" s="357">
        <v>105</v>
      </c>
      <c r="G145" s="420">
        <f>F145-E145</f>
        <v>-62</v>
      </c>
    </row>
    <row r="146" spans="2:9" x14ac:dyDescent="0.25">
      <c r="B146" s="52">
        <v>3313</v>
      </c>
      <c r="C146" s="54"/>
      <c r="D146" s="54" t="s">
        <v>213</v>
      </c>
      <c r="E146" s="357">
        <v>900</v>
      </c>
      <c r="F146" s="357">
        <v>900</v>
      </c>
      <c r="G146" s="420">
        <f>F146-E146</f>
        <v>0</v>
      </c>
    </row>
    <row r="147" spans="2:9" x14ac:dyDescent="0.25">
      <c r="B147" s="52">
        <v>3313</v>
      </c>
      <c r="C147" s="54"/>
      <c r="D147" s="54" t="s">
        <v>214</v>
      </c>
      <c r="E147" s="357">
        <v>400</v>
      </c>
      <c r="F147" s="357">
        <v>378</v>
      </c>
      <c r="G147" s="420">
        <f>F147-E147</f>
        <v>-22</v>
      </c>
    </row>
    <row r="148" spans="2:9" x14ac:dyDescent="0.25">
      <c r="B148" s="52" t="s">
        <v>185</v>
      </c>
      <c r="C148" s="54" t="s">
        <v>185</v>
      </c>
      <c r="D148" s="73" t="s">
        <v>215</v>
      </c>
      <c r="E148" s="361"/>
      <c r="F148" s="361"/>
      <c r="G148" s="74"/>
    </row>
    <row r="149" spans="2:9" x14ac:dyDescent="0.25">
      <c r="B149" s="52">
        <v>3314</v>
      </c>
      <c r="C149" s="54"/>
      <c r="D149" s="54" t="s">
        <v>1094</v>
      </c>
      <c r="E149" s="357">
        <v>214</v>
      </c>
      <c r="F149" s="357">
        <v>0</v>
      </c>
      <c r="G149" s="420">
        <f>F149-E149</f>
        <v>-214</v>
      </c>
    </row>
    <row r="150" spans="2:9" x14ac:dyDescent="0.25">
      <c r="B150" s="52">
        <v>3314</v>
      </c>
      <c r="C150" s="54"/>
      <c r="D150" s="54" t="s">
        <v>216</v>
      </c>
      <c r="E150" s="357">
        <v>4350</v>
      </c>
      <c r="F150" s="357">
        <v>4350</v>
      </c>
      <c r="G150" s="420">
        <f>F150-E150</f>
        <v>0</v>
      </c>
    </row>
    <row r="151" spans="2:9" x14ac:dyDescent="0.25">
      <c r="B151" s="52" t="s">
        <v>185</v>
      </c>
      <c r="C151" s="54" t="s">
        <v>185</v>
      </c>
      <c r="D151" s="73" t="s">
        <v>217</v>
      </c>
      <c r="E151" s="361"/>
      <c r="F151" s="361"/>
      <c r="G151" s="74"/>
    </row>
    <row r="152" spans="2:9" x14ac:dyDescent="0.25">
      <c r="B152" s="52" t="s">
        <v>95</v>
      </c>
      <c r="C152" s="54"/>
      <c r="D152" s="54" t="s">
        <v>218</v>
      </c>
      <c r="E152" s="361">
        <v>200</v>
      </c>
      <c r="F152" s="361">
        <v>189</v>
      </c>
      <c r="G152" s="420">
        <f t="shared" ref="G152:G163" si="11">F152-E152</f>
        <v>-11</v>
      </c>
    </row>
    <row r="153" spans="2:9" x14ac:dyDescent="0.25">
      <c r="B153" s="52" t="s">
        <v>95</v>
      </c>
      <c r="C153" s="54"/>
      <c r="D153" s="54" t="s">
        <v>219</v>
      </c>
      <c r="E153" s="357">
        <f>985+100+200</f>
        <v>1285</v>
      </c>
      <c r="F153" s="357">
        <v>1171</v>
      </c>
      <c r="G153" s="420">
        <f t="shared" si="11"/>
        <v>-114</v>
      </c>
    </row>
    <row r="154" spans="2:9" x14ac:dyDescent="0.25">
      <c r="B154" s="52" t="s">
        <v>95</v>
      </c>
      <c r="C154" s="54"/>
      <c r="D154" s="54" t="s">
        <v>220</v>
      </c>
      <c r="E154" s="357">
        <v>410</v>
      </c>
      <c r="F154" s="357">
        <v>410</v>
      </c>
      <c r="G154" s="420">
        <f t="shared" si="11"/>
        <v>0</v>
      </c>
    </row>
    <row r="155" spans="2:9" x14ac:dyDescent="0.25">
      <c r="B155" s="52" t="s">
        <v>95</v>
      </c>
      <c r="C155" s="54"/>
      <c r="D155" s="54" t="s">
        <v>221</v>
      </c>
      <c r="E155" s="357">
        <v>250</v>
      </c>
      <c r="F155" s="357">
        <v>172</v>
      </c>
      <c r="G155" s="420">
        <f t="shared" si="11"/>
        <v>-78</v>
      </c>
    </row>
    <row r="156" spans="2:9" x14ac:dyDescent="0.25">
      <c r="B156" s="52" t="s">
        <v>95</v>
      </c>
      <c r="C156" s="54"/>
      <c r="D156" s="54" t="s">
        <v>222</v>
      </c>
      <c r="E156" s="357">
        <v>410</v>
      </c>
      <c r="F156" s="357">
        <v>403</v>
      </c>
      <c r="G156" s="420">
        <f t="shared" si="11"/>
        <v>-7</v>
      </c>
      <c r="I156" s="378"/>
    </row>
    <row r="157" spans="2:9" x14ac:dyDescent="0.25">
      <c r="B157" s="52" t="s">
        <v>95</v>
      </c>
      <c r="C157" s="54"/>
      <c r="D157" s="54" t="s">
        <v>223</v>
      </c>
      <c r="E157" s="357">
        <f>30+11</f>
        <v>41</v>
      </c>
      <c r="F157" s="357">
        <v>40</v>
      </c>
      <c r="G157" s="420">
        <f t="shared" si="11"/>
        <v>-1</v>
      </c>
    </row>
    <row r="158" spans="2:9" x14ac:dyDescent="0.25">
      <c r="B158" s="52" t="s">
        <v>95</v>
      </c>
      <c r="C158" s="54"/>
      <c r="D158" s="54" t="s">
        <v>224</v>
      </c>
      <c r="E158" s="357">
        <v>950</v>
      </c>
      <c r="F158" s="357">
        <v>942</v>
      </c>
      <c r="G158" s="420">
        <f t="shared" si="11"/>
        <v>-8</v>
      </c>
    </row>
    <row r="159" spans="2:9" x14ac:dyDescent="0.25">
      <c r="B159" s="52" t="s">
        <v>95</v>
      </c>
      <c r="C159" s="54"/>
      <c r="D159" s="54" t="s">
        <v>225</v>
      </c>
      <c r="E159" s="357">
        <v>20</v>
      </c>
      <c r="F159" s="357">
        <v>20</v>
      </c>
      <c r="G159" s="420">
        <f t="shared" si="11"/>
        <v>0</v>
      </c>
    </row>
    <row r="160" spans="2:9" x14ac:dyDescent="0.25">
      <c r="B160" s="52" t="s">
        <v>95</v>
      </c>
      <c r="C160" s="54"/>
      <c r="D160" s="54" t="s">
        <v>226</v>
      </c>
      <c r="E160" s="357">
        <v>500</v>
      </c>
      <c r="F160" s="357">
        <v>354</v>
      </c>
      <c r="G160" s="420">
        <f t="shared" si="11"/>
        <v>-146</v>
      </c>
    </row>
    <row r="161" spans="2:7" x14ac:dyDescent="0.25">
      <c r="B161" s="52" t="s">
        <v>95</v>
      </c>
      <c r="C161" s="54"/>
      <c r="D161" s="54" t="s">
        <v>227</v>
      </c>
      <c r="E161" s="357">
        <v>100</v>
      </c>
      <c r="F161" s="357">
        <v>40</v>
      </c>
      <c r="G161" s="420">
        <f t="shared" si="11"/>
        <v>-60</v>
      </c>
    </row>
    <row r="162" spans="2:7" x14ac:dyDescent="0.25">
      <c r="B162" s="52" t="s">
        <v>95</v>
      </c>
      <c r="C162" s="54"/>
      <c r="D162" s="54" t="s">
        <v>228</v>
      </c>
      <c r="E162" s="357">
        <v>650</v>
      </c>
      <c r="F162" s="357">
        <v>650</v>
      </c>
      <c r="G162" s="420">
        <f t="shared" si="11"/>
        <v>0</v>
      </c>
    </row>
    <row r="163" spans="2:7" x14ac:dyDescent="0.25">
      <c r="B163" s="52" t="s">
        <v>95</v>
      </c>
      <c r="C163" s="54"/>
      <c r="D163" s="54" t="s">
        <v>229</v>
      </c>
      <c r="E163" s="357">
        <v>1087</v>
      </c>
      <c r="F163" s="357">
        <v>1077</v>
      </c>
      <c r="G163" s="420">
        <f t="shared" si="11"/>
        <v>-10</v>
      </c>
    </row>
    <row r="164" spans="2:7" x14ac:dyDescent="0.25">
      <c r="B164" s="52" t="s">
        <v>185</v>
      </c>
      <c r="C164" s="54"/>
      <c r="D164" s="73" t="s">
        <v>230</v>
      </c>
      <c r="E164" s="361"/>
      <c r="F164" s="361"/>
      <c r="G164" s="74"/>
    </row>
    <row r="165" spans="2:7" x14ac:dyDescent="0.25">
      <c r="B165" s="52" t="s">
        <v>231</v>
      </c>
      <c r="C165" s="54"/>
      <c r="D165" s="57" t="s">
        <v>232</v>
      </c>
      <c r="E165" s="357">
        <v>50</v>
      </c>
      <c r="F165" s="357">
        <v>50</v>
      </c>
      <c r="G165" s="420">
        <f>F165-E165</f>
        <v>0</v>
      </c>
    </row>
    <row r="166" spans="2:7" x14ac:dyDescent="0.25">
      <c r="B166" s="52" t="s">
        <v>231</v>
      </c>
      <c r="C166" s="54"/>
      <c r="D166" s="57" t="s">
        <v>233</v>
      </c>
      <c r="E166" s="357">
        <v>90</v>
      </c>
      <c r="F166" s="357">
        <v>0</v>
      </c>
      <c r="G166" s="420">
        <f>F166-E166</f>
        <v>-90</v>
      </c>
    </row>
    <row r="167" spans="2:7" x14ac:dyDescent="0.25">
      <c r="B167" s="52" t="s">
        <v>231</v>
      </c>
      <c r="C167" s="54"/>
      <c r="D167" s="54" t="s">
        <v>234</v>
      </c>
      <c r="E167" s="357">
        <v>110</v>
      </c>
      <c r="F167" s="357">
        <v>110</v>
      </c>
      <c r="G167" s="420">
        <f>F167-E167</f>
        <v>0</v>
      </c>
    </row>
    <row r="168" spans="2:7" ht="28.8" customHeight="1" x14ac:dyDescent="0.25">
      <c r="B168" s="66" t="s">
        <v>231</v>
      </c>
      <c r="C168" s="57"/>
      <c r="D168" s="57" t="s">
        <v>235</v>
      </c>
      <c r="E168" s="356">
        <v>600</v>
      </c>
      <c r="F168" s="356">
        <v>84</v>
      </c>
      <c r="G168" s="420">
        <f>F168-E168</f>
        <v>-516</v>
      </c>
    </row>
    <row r="169" spans="2:7" ht="15" customHeight="1" x14ac:dyDescent="0.25">
      <c r="B169" s="66" t="s">
        <v>231</v>
      </c>
      <c r="C169" s="57"/>
      <c r="D169" s="57" t="s">
        <v>1080</v>
      </c>
      <c r="E169" s="356">
        <v>550</v>
      </c>
      <c r="F169" s="356">
        <v>517</v>
      </c>
      <c r="G169" s="420">
        <f>F169-E169</f>
        <v>-33</v>
      </c>
    </row>
    <row r="170" spans="2:7" x14ac:dyDescent="0.25">
      <c r="B170" s="83">
        <v>33</v>
      </c>
      <c r="C170" s="75"/>
      <c r="D170" s="75" t="s">
        <v>236</v>
      </c>
      <c r="E170" s="362">
        <f>SUM(E145:E169)</f>
        <v>13334</v>
      </c>
      <c r="F170" s="362">
        <f>SUM(F145:F169)</f>
        <v>11962</v>
      </c>
      <c r="G170" s="76">
        <f>SUM(G145:G169)</f>
        <v>-1372</v>
      </c>
    </row>
    <row r="171" spans="2:7" x14ac:dyDescent="0.25">
      <c r="B171" s="52"/>
      <c r="C171" s="54"/>
      <c r="D171" s="82" t="s">
        <v>237</v>
      </c>
      <c r="E171" s="361"/>
      <c r="F171" s="361"/>
      <c r="G171" s="74"/>
    </row>
    <row r="172" spans="2:7" x14ac:dyDescent="0.25">
      <c r="B172" s="66" t="s">
        <v>238</v>
      </c>
      <c r="C172" s="57"/>
      <c r="D172" s="57" t="s">
        <v>239</v>
      </c>
      <c r="E172" s="356">
        <v>80</v>
      </c>
      <c r="F172" s="356">
        <v>50</v>
      </c>
      <c r="G172" s="420">
        <f>F172-E172</f>
        <v>-30</v>
      </c>
    </row>
    <row r="173" spans="2:7" x14ac:dyDescent="0.25">
      <c r="B173" s="52" t="s">
        <v>238</v>
      </c>
      <c r="C173" s="54"/>
      <c r="D173" s="54" t="s">
        <v>240</v>
      </c>
      <c r="E173" s="357">
        <f>2500-600</f>
        <v>1900</v>
      </c>
      <c r="F173" s="357">
        <v>807</v>
      </c>
      <c r="G173" s="420">
        <f>F173-E173</f>
        <v>-1093</v>
      </c>
    </row>
    <row r="174" spans="2:7" x14ac:dyDescent="0.25">
      <c r="B174" s="52" t="s">
        <v>238</v>
      </c>
      <c r="C174" s="54"/>
      <c r="D174" s="54" t="s">
        <v>241</v>
      </c>
      <c r="E174" s="357">
        <v>180</v>
      </c>
      <c r="F174" s="357">
        <v>71</v>
      </c>
      <c r="G174" s="420">
        <f>F174-E174</f>
        <v>-109</v>
      </c>
    </row>
    <row r="175" spans="2:7" x14ac:dyDescent="0.25">
      <c r="B175" s="52" t="s">
        <v>238</v>
      </c>
      <c r="C175" s="54"/>
      <c r="D175" s="54" t="s">
        <v>242</v>
      </c>
      <c r="E175" s="357">
        <v>1800</v>
      </c>
      <c r="F175" s="357">
        <v>1653</v>
      </c>
      <c r="G175" s="420">
        <f>F175-E175</f>
        <v>-147</v>
      </c>
    </row>
    <row r="176" spans="2:7" x14ac:dyDescent="0.25">
      <c r="B176" s="52"/>
      <c r="C176" s="54"/>
      <c r="D176" s="73" t="s">
        <v>243</v>
      </c>
      <c r="E176" s="357"/>
      <c r="F176" s="357"/>
      <c r="G176" s="65"/>
    </row>
    <row r="177" spans="2:7" x14ac:dyDescent="0.25">
      <c r="B177" s="52" t="s">
        <v>244</v>
      </c>
      <c r="C177" s="57"/>
      <c r="D177" s="54" t="s">
        <v>245</v>
      </c>
      <c r="E177" s="357">
        <v>2000</v>
      </c>
      <c r="F177" s="357">
        <v>1985</v>
      </c>
      <c r="G177" s="420">
        <f>F177-E177</f>
        <v>-15</v>
      </c>
    </row>
    <row r="178" spans="2:7" x14ac:dyDescent="0.25">
      <c r="B178" s="52" t="s">
        <v>244</v>
      </c>
      <c r="C178" s="54"/>
      <c r="D178" s="54" t="s">
        <v>246</v>
      </c>
      <c r="E178" s="357">
        <v>350</v>
      </c>
      <c r="F178" s="357">
        <v>350</v>
      </c>
      <c r="G178" s="420">
        <f>F178-E178</f>
        <v>0</v>
      </c>
    </row>
    <row r="179" spans="2:7" x14ac:dyDescent="0.25">
      <c r="B179" s="66"/>
      <c r="C179" s="57"/>
      <c r="D179" s="82" t="s">
        <v>247</v>
      </c>
      <c r="E179" s="356"/>
      <c r="F179" s="356"/>
      <c r="G179" s="63"/>
    </row>
    <row r="180" spans="2:7" ht="15.45" customHeight="1" x14ac:dyDescent="0.25">
      <c r="B180" s="52">
        <v>3421</v>
      </c>
      <c r="C180" s="54"/>
      <c r="D180" s="54" t="s">
        <v>248</v>
      </c>
      <c r="E180" s="356">
        <v>2000</v>
      </c>
      <c r="F180" s="356">
        <v>2000</v>
      </c>
      <c r="G180" s="420">
        <f>F180-E180</f>
        <v>0</v>
      </c>
    </row>
    <row r="181" spans="2:7" x14ac:dyDescent="0.25">
      <c r="B181" s="66"/>
      <c r="C181" s="57"/>
      <c r="D181" s="82" t="s">
        <v>249</v>
      </c>
      <c r="E181" s="356"/>
      <c r="F181" s="356"/>
      <c r="G181" s="63"/>
    </row>
    <row r="182" spans="2:7" x14ac:dyDescent="0.25">
      <c r="B182" s="52">
        <v>3429</v>
      </c>
      <c r="C182" s="54"/>
      <c r="D182" s="54" t="s">
        <v>250</v>
      </c>
      <c r="E182" s="356">
        <v>110</v>
      </c>
      <c r="F182" s="356">
        <v>0</v>
      </c>
      <c r="G182" s="420">
        <f>F182-E182</f>
        <v>-110</v>
      </c>
    </row>
    <row r="183" spans="2:7" x14ac:dyDescent="0.25">
      <c r="B183" s="52">
        <v>3429</v>
      </c>
      <c r="C183" s="54"/>
      <c r="D183" s="54" t="s">
        <v>251</v>
      </c>
      <c r="E183" s="357">
        <v>250</v>
      </c>
      <c r="F183" s="357">
        <v>250</v>
      </c>
      <c r="G183" s="420">
        <f>F183-E183</f>
        <v>0</v>
      </c>
    </row>
    <row r="184" spans="2:7" x14ac:dyDescent="0.25">
      <c r="B184" s="83">
        <v>34</v>
      </c>
      <c r="C184" s="75"/>
      <c r="D184" s="75" t="s">
        <v>236</v>
      </c>
      <c r="E184" s="362">
        <f>SUM(E172:E183)</f>
        <v>8670</v>
      </c>
      <c r="F184" s="362">
        <f>SUM(F172:F183)</f>
        <v>7166</v>
      </c>
      <c r="G184" s="362">
        <f>SUM(G172:G183)</f>
        <v>-1504</v>
      </c>
    </row>
    <row r="185" spans="2:7" x14ac:dyDescent="0.25">
      <c r="B185" s="52">
        <v>35</v>
      </c>
      <c r="C185" s="54"/>
      <c r="D185" s="73" t="s">
        <v>17</v>
      </c>
      <c r="E185" s="361" t="s">
        <v>185</v>
      </c>
      <c r="F185" s="361" t="s">
        <v>185</v>
      </c>
      <c r="G185" s="74" t="s">
        <v>185</v>
      </c>
    </row>
    <row r="186" spans="2:7" x14ac:dyDescent="0.25">
      <c r="B186" s="52">
        <v>3541</v>
      </c>
      <c r="C186" s="54"/>
      <c r="D186" s="54" t="s">
        <v>252</v>
      </c>
      <c r="E186" s="357">
        <v>75</v>
      </c>
      <c r="F186" s="357">
        <v>75</v>
      </c>
      <c r="G186" s="420">
        <f>F186-E186</f>
        <v>0</v>
      </c>
    </row>
    <row r="187" spans="2:7" x14ac:dyDescent="0.25">
      <c r="B187" s="52">
        <v>3599</v>
      </c>
      <c r="C187" s="54"/>
      <c r="D187" s="54" t="s">
        <v>253</v>
      </c>
      <c r="E187" s="357">
        <v>50</v>
      </c>
      <c r="F187" s="357">
        <v>3</v>
      </c>
      <c r="G187" s="420">
        <f>F187-E187</f>
        <v>-47</v>
      </c>
    </row>
    <row r="188" spans="2:7" x14ac:dyDescent="0.25">
      <c r="B188" s="83">
        <v>35</v>
      </c>
      <c r="C188" s="75"/>
      <c r="D188" s="75" t="s">
        <v>254</v>
      </c>
      <c r="E188" s="362">
        <f>SUM(E186:E187)</f>
        <v>125</v>
      </c>
      <c r="F188" s="362">
        <f>SUM(F186:F187)</f>
        <v>78</v>
      </c>
      <c r="G188" s="76">
        <f>SUM(G186:G187)</f>
        <v>-47</v>
      </c>
    </row>
    <row r="189" spans="2:7" x14ac:dyDescent="0.25">
      <c r="B189" s="52">
        <v>36</v>
      </c>
      <c r="C189" s="54"/>
      <c r="D189" s="73" t="s">
        <v>255</v>
      </c>
      <c r="E189" s="361"/>
      <c r="F189" s="361"/>
      <c r="G189" s="74"/>
    </row>
    <row r="190" spans="2:7" x14ac:dyDescent="0.25">
      <c r="B190" s="52"/>
      <c r="C190" s="54"/>
      <c r="D190" s="73" t="s">
        <v>256</v>
      </c>
      <c r="E190" s="361"/>
      <c r="F190" s="361"/>
      <c r="G190" s="74"/>
    </row>
    <row r="191" spans="2:7" x14ac:dyDescent="0.25">
      <c r="B191" s="52" t="s">
        <v>257</v>
      </c>
      <c r="C191" s="54"/>
      <c r="D191" s="54" t="s">
        <v>1085</v>
      </c>
      <c r="E191" s="357">
        <v>400</v>
      </c>
      <c r="F191" s="357">
        <v>218</v>
      </c>
      <c r="G191" s="420">
        <f>F191-E191</f>
        <v>-182</v>
      </c>
    </row>
    <row r="192" spans="2:7" x14ac:dyDescent="0.25">
      <c r="B192" s="52" t="s">
        <v>257</v>
      </c>
      <c r="C192" s="54"/>
      <c r="D192" s="54" t="s">
        <v>258</v>
      </c>
      <c r="E192" s="357">
        <v>50</v>
      </c>
      <c r="F192" s="357">
        <v>0</v>
      </c>
      <c r="G192" s="420">
        <f>F192-E192</f>
        <v>-50</v>
      </c>
    </row>
    <row r="193" spans="2:7" x14ac:dyDescent="0.25">
      <c r="B193" s="52" t="s">
        <v>257</v>
      </c>
      <c r="C193" s="54"/>
      <c r="D193" s="54" t="s">
        <v>259</v>
      </c>
      <c r="E193" s="357">
        <v>350</v>
      </c>
      <c r="F193" s="357">
        <v>68</v>
      </c>
      <c r="G193" s="420">
        <f>F193-E193</f>
        <v>-282</v>
      </c>
    </row>
    <row r="194" spans="2:7" x14ac:dyDescent="0.25">
      <c r="B194" s="52" t="s">
        <v>185</v>
      </c>
      <c r="C194" s="54"/>
      <c r="D194" s="73" t="s">
        <v>260</v>
      </c>
      <c r="E194" s="361"/>
      <c r="F194" s="361"/>
      <c r="G194" s="74"/>
    </row>
    <row r="195" spans="2:7" x14ac:dyDescent="0.25">
      <c r="B195" s="52" t="s">
        <v>261</v>
      </c>
      <c r="C195" s="57"/>
      <c r="D195" s="54" t="s">
        <v>262</v>
      </c>
      <c r="E195" s="357">
        <f>8000-170-1000</f>
        <v>6830</v>
      </c>
      <c r="F195" s="357">
        <v>4009</v>
      </c>
      <c r="G195" s="420">
        <f>F195-E195</f>
        <v>-2821</v>
      </c>
    </row>
    <row r="196" spans="2:7" x14ac:dyDescent="0.25">
      <c r="B196" s="52" t="s">
        <v>261</v>
      </c>
      <c r="C196" s="57"/>
      <c r="D196" s="54" t="s">
        <v>263</v>
      </c>
      <c r="E196" s="357">
        <v>1300</v>
      </c>
      <c r="F196" s="357">
        <v>1046</v>
      </c>
      <c r="G196" s="420">
        <f>F196-E196</f>
        <v>-254</v>
      </c>
    </row>
    <row r="197" spans="2:7" x14ac:dyDescent="0.25">
      <c r="B197" s="52" t="s">
        <v>261</v>
      </c>
      <c r="C197" s="57"/>
      <c r="D197" s="54" t="s">
        <v>264</v>
      </c>
      <c r="E197" s="357">
        <v>700</v>
      </c>
      <c r="F197" s="357">
        <v>673</v>
      </c>
      <c r="G197" s="420">
        <f>F197-E197</f>
        <v>-27</v>
      </c>
    </row>
    <row r="198" spans="2:7" x14ac:dyDescent="0.25">
      <c r="B198" s="52" t="s">
        <v>185</v>
      </c>
      <c r="C198" s="54"/>
      <c r="D198" s="73" t="s">
        <v>265</v>
      </c>
      <c r="E198" s="361"/>
      <c r="F198" s="361"/>
      <c r="G198" s="74"/>
    </row>
    <row r="199" spans="2:7" x14ac:dyDescent="0.25">
      <c r="B199" s="52" t="s">
        <v>99</v>
      </c>
      <c r="C199" s="54"/>
      <c r="D199" s="54" t="s">
        <v>266</v>
      </c>
      <c r="E199" s="357">
        <v>60</v>
      </c>
      <c r="F199" s="357">
        <v>0</v>
      </c>
      <c r="G199" s="420">
        <f>F199-E199</f>
        <v>-60</v>
      </c>
    </row>
    <row r="200" spans="2:7" x14ac:dyDescent="0.25">
      <c r="B200" s="66" t="s">
        <v>99</v>
      </c>
      <c r="C200" s="57"/>
      <c r="D200" s="57" t="s">
        <v>267</v>
      </c>
      <c r="E200" s="357">
        <f>450+170</f>
        <v>620</v>
      </c>
      <c r="F200" s="357">
        <v>578</v>
      </c>
      <c r="G200" s="420">
        <f>F200-E200</f>
        <v>-42</v>
      </c>
    </row>
    <row r="201" spans="2:7" x14ac:dyDescent="0.25">
      <c r="B201" s="52" t="s">
        <v>185</v>
      </c>
      <c r="C201" s="54"/>
      <c r="D201" s="73" t="s">
        <v>268</v>
      </c>
      <c r="E201" s="361"/>
      <c r="F201" s="361"/>
      <c r="G201" s="74"/>
    </row>
    <row r="202" spans="2:7" x14ac:dyDescent="0.25">
      <c r="B202" s="52" t="s">
        <v>269</v>
      </c>
      <c r="C202" s="54"/>
      <c r="D202" s="54" t="s">
        <v>270</v>
      </c>
      <c r="E202" s="357">
        <v>250</v>
      </c>
      <c r="F202" s="357">
        <v>145</v>
      </c>
      <c r="G202" s="420">
        <f>F202-E202</f>
        <v>-105</v>
      </c>
    </row>
    <row r="203" spans="2:7" x14ac:dyDescent="0.25">
      <c r="B203" s="52" t="s">
        <v>269</v>
      </c>
      <c r="C203" s="54"/>
      <c r="D203" s="54" t="s">
        <v>271</v>
      </c>
      <c r="E203" s="357">
        <v>120</v>
      </c>
      <c r="F203" s="357">
        <v>97</v>
      </c>
      <c r="G203" s="420">
        <f>F203-E203</f>
        <v>-23</v>
      </c>
    </row>
    <row r="204" spans="2:7" x14ac:dyDescent="0.25">
      <c r="B204" s="52" t="s">
        <v>269</v>
      </c>
      <c r="C204" s="54"/>
      <c r="D204" s="54" t="s">
        <v>272</v>
      </c>
      <c r="E204" s="357">
        <v>600</v>
      </c>
      <c r="F204" s="357">
        <v>0</v>
      </c>
      <c r="G204" s="420">
        <f>F204-E204</f>
        <v>-600</v>
      </c>
    </row>
    <row r="205" spans="2:7" x14ac:dyDescent="0.25">
      <c r="B205" s="52" t="s">
        <v>185</v>
      </c>
      <c r="C205" s="54"/>
      <c r="D205" s="73" t="s">
        <v>273</v>
      </c>
      <c r="E205" s="361"/>
      <c r="F205" s="361"/>
      <c r="G205" s="74"/>
    </row>
    <row r="206" spans="2:7" x14ac:dyDescent="0.25">
      <c r="B206" s="52" t="s">
        <v>103</v>
      </c>
      <c r="C206" s="54"/>
      <c r="D206" s="54" t="s">
        <v>274</v>
      </c>
      <c r="E206" s="356">
        <v>280</v>
      </c>
      <c r="F206" s="356">
        <v>243</v>
      </c>
      <c r="G206" s="420">
        <f t="shared" ref="G206:G220" si="12">F206-E206</f>
        <v>-37</v>
      </c>
    </row>
    <row r="207" spans="2:7" x14ac:dyDescent="0.25">
      <c r="B207" s="52" t="s">
        <v>103</v>
      </c>
      <c r="C207" s="54"/>
      <c r="D207" s="54" t="s">
        <v>275</v>
      </c>
      <c r="E207" s="357">
        <v>415</v>
      </c>
      <c r="F207" s="357">
        <v>412</v>
      </c>
      <c r="G207" s="420">
        <f t="shared" si="12"/>
        <v>-3</v>
      </c>
    </row>
    <row r="208" spans="2:7" x14ac:dyDescent="0.25">
      <c r="B208" s="52" t="s">
        <v>103</v>
      </c>
      <c r="C208" s="57"/>
      <c r="D208" s="54" t="s">
        <v>276</v>
      </c>
      <c r="E208" s="357">
        <v>500</v>
      </c>
      <c r="F208" s="357">
        <v>31</v>
      </c>
      <c r="G208" s="420">
        <f t="shared" si="12"/>
        <v>-469</v>
      </c>
    </row>
    <row r="209" spans="2:8" x14ac:dyDescent="0.25">
      <c r="B209" s="52" t="s">
        <v>103</v>
      </c>
      <c r="C209" s="54"/>
      <c r="D209" s="54" t="s">
        <v>277</v>
      </c>
      <c r="E209" s="356">
        <v>1000</v>
      </c>
      <c r="F209" s="356">
        <v>830</v>
      </c>
      <c r="G209" s="420">
        <f t="shared" si="12"/>
        <v>-170</v>
      </c>
    </row>
    <row r="210" spans="2:8" x14ac:dyDescent="0.25">
      <c r="B210" s="52" t="s">
        <v>103</v>
      </c>
      <c r="C210" s="54"/>
      <c r="D210" s="54" t="s">
        <v>278</v>
      </c>
      <c r="E210" s="357">
        <v>130</v>
      </c>
      <c r="F210" s="357">
        <v>6</v>
      </c>
      <c r="G210" s="420">
        <f t="shared" si="12"/>
        <v>-124</v>
      </c>
    </row>
    <row r="211" spans="2:8" x14ac:dyDescent="0.25">
      <c r="B211" s="52" t="s">
        <v>103</v>
      </c>
      <c r="C211" s="54"/>
      <c r="D211" s="54" t="s">
        <v>279</v>
      </c>
      <c r="E211" s="357">
        <v>620</v>
      </c>
      <c r="F211" s="357">
        <v>614</v>
      </c>
      <c r="G211" s="420">
        <f t="shared" si="12"/>
        <v>-6</v>
      </c>
    </row>
    <row r="212" spans="2:8" x14ac:dyDescent="0.25">
      <c r="B212" s="52" t="s">
        <v>103</v>
      </c>
      <c r="C212" s="54"/>
      <c r="D212" s="54" t="s">
        <v>280</v>
      </c>
      <c r="E212" s="357">
        <v>5700</v>
      </c>
      <c r="F212" s="357">
        <v>5338</v>
      </c>
      <c r="G212" s="420">
        <f t="shared" si="12"/>
        <v>-362</v>
      </c>
    </row>
    <row r="213" spans="2:8" x14ac:dyDescent="0.25">
      <c r="B213" s="52">
        <v>3639</v>
      </c>
      <c r="C213" s="54"/>
      <c r="D213" s="54" t="s">
        <v>281</v>
      </c>
      <c r="E213" s="357">
        <f>700+1500</f>
        <v>2200</v>
      </c>
      <c r="F213" s="357">
        <f>700+1500</f>
        <v>2200</v>
      </c>
      <c r="G213" s="420">
        <f t="shared" si="12"/>
        <v>0</v>
      </c>
    </row>
    <row r="214" spans="2:8" x14ac:dyDescent="0.25">
      <c r="B214" s="52">
        <v>3639</v>
      </c>
      <c r="C214" s="54"/>
      <c r="D214" s="491" t="s">
        <v>1081</v>
      </c>
      <c r="E214" s="449">
        <v>1700</v>
      </c>
      <c r="F214" s="449">
        <v>1700</v>
      </c>
      <c r="G214" s="420">
        <f t="shared" ref="G214" si="13">F214-E214</f>
        <v>0</v>
      </c>
      <c r="H214" s="490"/>
    </row>
    <row r="215" spans="2:8" x14ac:dyDescent="0.25">
      <c r="B215" s="52" t="s">
        <v>103</v>
      </c>
      <c r="C215" s="57"/>
      <c r="D215" s="54" t="s">
        <v>282</v>
      </c>
      <c r="E215" s="357">
        <v>250</v>
      </c>
      <c r="F215" s="357">
        <v>119</v>
      </c>
      <c r="G215" s="420">
        <f t="shared" si="12"/>
        <v>-131</v>
      </c>
    </row>
    <row r="216" spans="2:8" x14ac:dyDescent="0.25">
      <c r="B216" s="52" t="s">
        <v>103</v>
      </c>
      <c r="C216" s="54"/>
      <c r="D216" s="54" t="s">
        <v>283</v>
      </c>
      <c r="E216" s="357">
        <v>50</v>
      </c>
      <c r="F216" s="357">
        <v>41</v>
      </c>
      <c r="G216" s="420">
        <f t="shared" si="12"/>
        <v>-9</v>
      </c>
    </row>
    <row r="217" spans="2:8" x14ac:dyDescent="0.25">
      <c r="B217" s="66" t="s">
        <v>103</v>
      </c>
      <c r="C217" s="57"/>
      <c r="D217" s="57" t="s">
        <v>284</v>
      </c>
      <c r="E217" s="356">
        <f>600+300+300</f>
        <v>1200</v>
      </c>
      <c r="F217" s="356">
        <v>1131</v>
      </c>
      <c r="G217" s="422">
        <f t="shared" si="12"/>
        <v>-69</v>
      </c>
    </row>
    <row r="218" spans="2:8" x14ac:dyDescent="0.25">
      <c r="B218" s="66" t="s">
        <v>103</v>
      </c>
      <c r="C218" s="57"/>
      <c r="D218" s="57" t="s">
        <v>285</v>
      </c>
      <c r="E218" s="356">
        <v>100</v>
      </c>
      <c r="F218" s="356">
        <v>0</v>
      </c>
      <c r="G218" s="420">
        <f t="shared" si="12"/>
        <v>-100</v>
      </c>
    </row>
    <row r="219" spans="2:8" x14ac:dyDescent="0.25">
      <c r="B219" s="66">
        <v>3639</v>
      </c>
      <c r="C219" s="57"/>
      <c r="D219" s="57" t="s">
        <v>286</v>
      </c>
      <c r="E219" s="356">
        <v>321</v>
      </c>
      <c r="F219" s="356">
        <v>321</v>
      </c>
      <c r="G219" s="420">
        <f t="shared" si="12"/>
        <v>0</v>
      </c>
    </row>
    <row r="220" spans="2:8" x14ac:dyDescent="0.25">
      <c r="B220" s="66">
        <v>3639</v>
      </c>
      <c r="C220" s="57"/>
      <c r="D220" s="57" t="s">
        <v>287</v>
      </c>
      <c r="E220" s="356">
        <v>500</v>
      </c>
      <c r="F220" s="356">
        <v>275</v>
      </c>
      <c r="G220" s="420">
        <f t="shared" si="12"/>
        <v>-225</v>
      </c>
    </row>
    <row r="221" spans="2:8" x14ac:dyDescent="0.25">
      <c r="B221" s="83">
        <v>36</v>
      </c>
      <c r="C221" s="75"/>
      <c r="D221" s="75" t="s">
        <v>167</v>
      </c>
      <c r="E221" s="365">
        <f>SUM(E191:E213,E215:E220)</f>
        <v>24546</v>
      </c>
      <c r="F221" s="365">
        <f>SUM(F191:F213,F215:F220)</f>
        <v>18395</v>
      </c>
      <c r="G221" s="365">
        <f>SUM(G191:G213,G215:G220)</f>
        <v>-6151</v>
      </c>
    </row>
    <row r="222" spans="2:8" x14ac:dyDescent="0.25">
      <c r="B222" s="52">
        <v>37</v>
      </c>
      <c r="C222" s="54"/>
      <c r="D222" s="73" t="s">
        <v>19</v>
      </c>
      <c r="E222" s="361"/>
      <c r="F222" s="361"/>
      <c r="G222" s="74"/>
    </row>
    <row r="223" spans="2:8" x14ac:dyDescent="0.25">
      <c r="B223" s="52"/>
      <c r="C223" s="54"/>
      <c r="D223" s="73" t="s">
        <v>288</v>
      </c>
      <c r="E223" s="361"/>
      <c r="F223" s="361"/>
      <c r="G223" s="74"/>
    </row>
    <row r="224" spans="2:8" x14ac:dyDescent="0.25">
      <c r="B224" s="52" t="s">
        <v>101</v>
      </c>
      <c r="C224" s="54"/>
      <c r="D224" s="54" t="s">
        <v>289</v>
      </c>
      <c r="E224" s="357">
        <v>45</v>
      </c>
      <c r="F224" s="357">
        <v>24</v>
      </c>
      <c r="G224" s="420">
        <f t="shared" ref="G224:G231" si="14">F224-E224</f>
        <v>-21</v>
      </c>
    </row>
    <row r="225" spans="2:7" x14ac:dyDescent="0.25">
      <c r="B225" s="66" t="s">
        <v>101</v>
      </c>
      <c r="C225" s="57"/>
      <c r="D225" s="57" t="s">
        <v>290</v>
      </c>
      <c r="E225" s="357">
        <v>100</v>
      </c>
      <c r="F225" s="357">
        <v>11</v>
      </c>
      <c r="G225" s="420">
        <f t="shared" si="14"/>
        <v>-89</v>
      </c>
    </row>
    <row r="226" spans="2:7" x14ac:dyDescent="0.25">
      <c r="B226" s="52" t="s">
        <v>101</v>
      </c>
      <c r="C226" s="54"/>
      <c r="D226" s="54" t="s">
        <v>291</v>
      </c>
      <c r="E226" s="357">
        <v>4100</v>
      </c>
      <c r="F226" s="357">
        <v>3845</v>
      </c>
      <c r="G226" s="420">
        <f t="shared" si="14"/>
        <v>-255</v>
      </c>
    </row>
    <row r="227" spans="2:7" x14ac:dyDescent="0.25">
      <c r="B227" s="52" t="s">
        <v>101</v>
      </c>
      <c r="C227" s="54"/>
      <c r="D227" s="54" t="s">
        <v>292</v>
      </c>
      <c r="E227" s="357">
        <v>0</v>
      </c>
      <c r="F227" s="357">
        <v>0</v>
      </c>
      <c r="G227" s="420">
        <f t="shared" si="14"/>
        <v>0</v>
      </c>
    </row>
    <row r="228" spans="2:7" x14ac:dyDescent="0.25">
      <c r="B228" s="52" t="s">
        <v>101</v>
      </c>
      <c r="C228" s="54"/>
      <c r="D228" s="54" t="s">
        <v>293</v>
      </c>
      <c r="E228" s="357">
        <f>4500+500</f>
        <v>5000</v>
      </c>
      <c r="F228" s="357">
        <v>4983</v>
      </c>
      <c r="G228" s="420">
        <f t="shared" si="14"/>
        <v>-17</v>
      </c>
    </row>
    <row r="229" spans="2:7" x14ac:dyDescent="0.25">
      <c r="B229" s="52" t="s">
        <v>101</v>
      </c>
      <c r="C229" s="54"/>
      <c r="D229" s="54" t="s">
        <v>294</v>
      </c>
      <c r="E229" s="357">
        <v>5700</v>
      </c>
      <c r="F229" s="357">
        <v>5668</v>
      </c>
      <c r="G229" s="420">
        <f t="shared" si="14"/>
        <v>-32</v>
      </c>
    </row>
    <row r="230" spans="2:7" x14ac:dyDescent="0.25">
      <c r="B230" s="52">
        <v>3722</v>
      </c>
      <c r="C230" s="54"/>
      <c r="D230" s="54" t="s">
        <v>295</v>
      </c>
      <c r="E230" s="357">
        <v>3500</v>
      </c>
      <c r="F230" s="357">
        <v>0</v>
      </c>
      <c r="G230" s="420">
        <f t="shared" si="14"/>
        <v>-3500</v>
      </c>
    </row>
    <row r="231" spans="2:7" x14ac:dyDescent="0.25">
      <c r="B231" s="52" t="s">
        <v>101</v>
      </c>
      <c r="C231" s="54"/>
      <c r="D231" s="54" t="s">
        <v>296</v>
      </c>
      <c r="E231" s="357">
        <v>100</v>
      </c>
      <c r="F231" s="357">
        <v>0</v>
      </c>
      <c r="G231" s="420">
        <f t="shared" si="14"/>
        <v>-100</v>
      </c>
    </row>
    <row r="232" spans="2:7" x14ac:dyDescent="0.25">
      <c r="B232" s="52"/>
      <c r="C232" s="54"/>
      <c r="D232" s="73" t="s">
        <v>297</v>
      </c>
      <c r="E232" s="357"/>
      <c r="F232" s="357"/>
      <c r="G232" s="65"/>
    </row>
    <row r="233" spans="2:7" x14ac:dyDescent="0.25">
      <c r="B233" s="52" t="s">
        <v>298</v>
      </c>
      <c r="C233" s="54"/>
      <c r="D233" s="54" t="s">
        <v>299</v>
      </c>
      <c r="E233" s="357">
        <v>150</v>
      </c>
      <c r="F233" s="357">
        <v>46</v>
      </c>
      <c r="G233" s="420">
        <f>F233-E233</f>
        <v>-104</v>
      </c>
    </row>
    <row r="234" spans="2:7" x14ac:dyDescent="0.25">
      <c r="B234" s="52" t="s">
        <v>298</v>
      </c>
      <c r="C234" s="54"/>
      <c r="D234" s="54" t="s">
        <v>300</v>
      </c>
      <c r="E234" s="357">
        <v>200</v>
      </c>
      <c r="F234" s="357">
        <v>59</v>
      </c>
      <c r="G234" s="420">
        <f>F234-E234</f>
        <v>-141</v>
      </c>
    </row>
    <row r="235" spans="2:7" x14ac:dyDescent="0.25">
      <c r="B235" s="62" t="s">
        <v>298</v>
      </c>
      <c r="C235" s="54"/>
      <c r="D235" s="54" t="s">
        <v>301</v>
      </c>
      <c r="E235" s="357">
        <v>10</v>
      </c>
      <c r="F235" s="357">
        <v>0</v>
      </c>
      <c r="G235" s="420">
        <f>F235-E235</f>
        <v>-10</v>
      </c>
    </row>
    <row r="236" spans="2:7" x14ac:dyDescent="0.25">
      <c r="B236" s="62" t="s">
        <v>298</v>
      </c>
      <c r="C236" s="54"/>
      <c r="D236" s="54" t="s">
        <v>302</v>
      </c>
      <c r="E236" s="357">
        <v>40</v>
      </c>
      <c r="F236" s="357">
        <v>0</v>
      </c>
      <c r="G236" s="420">
        <f>F236-E236</f>
        <v>-40</v>
      </c>
    </row>
    <row r="237" spans="2:7" x14ac:dyDescent="0.25">
      <c r="B237" s="52" t="s">
        <v>298</v>
      </c>
      <c r="C237" s="54"/>
      <c r="D237" s="54" t="s">
        <v>303</v>
      </c>
      <c r="E237" s="357">
        <v>150</v>
      </c>
      <c r="F237" s="357">
        <v>60</v>
      </c>
      <c r="G237" s="420">
        <f>F237-E237</f>
        <v>-90</v>
      </c>
    </row>
    <row r="238" spans="2:7" x14ac:dyDescent="0.25">
      <c r="B238" s="62"/>
      <c r="C238" s="54"/>
      <c r="D238" s="73" t="s">
        <v>304</v>
      </c>
      <c r="E238" s="357"/>
      <c r="F238" s="357"/>
      <c r="G238" s="65"/>
    </row>
    <row r="239" spans="2:7" x14ac:dyDescent="0.25">
      <c r="B239" s="62">
        <v>3742</v>
      </c>
      <c r="C239" s="54"/>
      <c r="D239" s="54" t="s">
        <v>305</v>
      </c>
      <c r="E239" s="357">
        <v>1100</v>
      </c>
      <c r="F239" s="357">
        <v>676</v>
      </c>
      <c r="G239" s="420">
        <f>F239-E239</f>
        <v>-424</v>
      </c>
    </row>
    <row r="240" spans="2:7" x14ac:dyDescent="0.25">
      <c r="B240" s="62"/>
      <c r="C240" s="54"/>
      <c r="D240" s="73" t="s">
        <v>306</v>
      </c>
      <c r="E240" s="357"/>
      <c r="F240" s="357"/>
      <c r="G240" s="55"/>
    </row>
    <row r="241" spans="2:7" x14ac:dyDescent="0.25">
      <c r="B241" s="64">
        <v>3744</v>
      </c>
      <c r="C241" s="57"/>
      <c r="D241" s="85" t="s">
        <v>307</v>
      </c>
      <c r="E241" s="356">
        <v>19</v>
      </c>
      <c r="F241" s="356">
        <v>18</v>
      </c>
      <c r="G241" s="422">
        <f>F241-E241</f>
        <v>-1</v>
      </c>
    </row>
    <row r="242" spans="2:7" x14ac:dyDescent="0.25">
      <c r="B242" s="62"/>
      <c r="C242" s="54"/>
      <c r="D242" s="73" t="s">
        <v>308</v>
      </c>
      <c r="E242" s="361"/>
      <c r="F242" s="361"/>
      <c r="G242" s="74"/>
    </row>
    <row r="243" spans="2:7" x14ac:dyDescent="0.25">
      <c r="B243" s="64" t="s">
        <v>309</v>
      </c>
      <c r="C243" s="57"/>
      <c r="D243" s="57" t="s">
        <v>310</v>
      </c>
      <c r="E243" s="357">
        <v>4400</v>
      </c>
      <c r="F243" s="357">
        <v>3022</v>
      </c>
      <c r="G243" s="420">
        <f>F243-E243</f>
        <v>-1378</v>
      </c>
    </row>
    <row r="244" spans="2:7" x14ac:dyDescent="0.25">
      <c r="B244" s="66" t="s">
        <v>309</v>
      </c>
      <c r="C244" s="57"/>
      <c r="D244" s="57" t="s">
        <v>311</v>
      </c>
      <c r="E244" s="357">
        <v>230</v>
      </c>
      <c r="F244" s="357">
        <v>160</v>
      </c>
      <c r="G244" s="420">
        <f>F244-E244</f>
        <v>-70</v>
      </c>
    </row>
    <row r="245" spans="2:7" x14ac:dyDescent="0.25">
      <c r="B245" s="52" t="s">
        <v>309</v>
      </c>
      <c r="C245" s="54"/>
      <c r="D245" s="54" t="s">
        <v>312</v>
      </c>
      <c r="E245" s="357">
        <v>300</v>
      </c>
      <c r="F245" s="357">
        <v>153</v>
      </c>
      <c r="G245" s="420">
        <f>F245-E245</f>
        <v>-147</v>
      </c>
    </row>
    <row r="246" spans="2:7" x14ac:dyDescent="0.25">
      <c r="B246" s="52" t="s">
        <v>309</v>
      </c>
      <c r="C246" s="54"/>
      <c r="D246" s="54" t="s">
        <v>313</v>
      </c>
      <c r="E246" s="357">
        <v>60</v>
      </c>
      <c r="F246" s="357">
        <v>11</v>
      </c>
      <c r="G246" s="420">
        <f>F246-E246</f>
        <v>-49</v>
      </c>
    </row>
    <row r="247" spans="2:7" x14ac:dyDescent="0.25">
      <c r="B247" s="52" t="s">
        <v>309</v>
      </c>
      <c r="C247" s="54"/>
      <c r="D247" s="54" t="s">
        <v>314</v>
      </c>
      <c r="E247" s="357">
        <v>50</v>
      </c>
      <c r="F247" s="357">
        <v>35</v>
      </c>
      <c r="G247" s="420">
        <f>F247-E247</f>
        <v>-15</v>
      </c>
    </row>
    <row r="248" spans="2:7" x14ac:dyDescent="0.25">
      <c r="B248" s="86">
        <v>37</v>
      </c>
      <c r="C248" s="75"/>
      <c r="D248" s="75" t="s">
        <v>167</v>
      </c>
      <c r="E248" s="362">
        <f>SUM(E224:E247)</f>
        <v>25254</v>
      </c>
      <c r="F248" s="362">
        <f>SUM(F224:F247)</f>
        <v>18771</v>
      </c>
      <c r="G248" s="76">
        <f>SUM(G224:G247)</f>
        <v>-6483</v>
      </c>
    </row>
    <row r="249" spans="2:7" s="123" customFormat="1" x14ac:dyDescent="0.25">
      <c r="B249" s="424"/>
      <c r="C249" s="61"/>
      <c r="D249" s="61" t="s">
        <v>315</v>
      </c>
      <c r="E249" s="418">
        <f>SUM(E251:E261)</f>
        <v>2785</v>
      </c>
      <c r="F249" s="418">
        <f>SUM(F251:F261)</f>
        <v>2585</v>
      </c>
      <c r="G249" s="419">
        <f>SUM(G251:G261)</f>
        <v>-200</v>
      </c>
    </row>
    <row r="250" spans="2:7" x14ac:dyDescent="0.25">
      <c r="B250" s="64"/>
      <c r="C250" s="57"/>
      <c r="D250" s="82" t="s">
        <v>316</v>
      </c>
      <c r="E250" s="356"/>
      <c r="F250" s="356"/>
      <c r="G250" s="63"/>
    </row>
    <row r="251" spans="2:7" x14ac:dyDescent="0.25">
      <c r="B251" s="52">
        <v>4339</v>
      </c>
      <c r="C251" s="54"/>
      <c r="D251" s="54" t="s">
        <v>317</v>
      </c>
      <c r="E251" s="357">
        <v>15</v>
      </c>
      <c r="F251" s="357">
        <v>15</v>
      </c>
      <c r="G251" s="420">
        <f>F251-E251</f>
        <v>0</v>
      </c>
    </row>
    <row r="252" spans="2:7" x14ac:dyDescent="0.25">
      <c r="B252" s="52"/>
      <c r="C252" s="54"/>
      <c r="D252" s="73" t="s">
        <v>318</v>
      </c>
      <c r="E252" s="357"/>
      <c r="F252" s="357"/>
      <c r="G252" s="65"/>
    </row>
    <row r="253" spans="2:7" x14ac:dyDescent="0.25">
      <c r="B253" s="52" t="s">
        <v>319</v>
      </c>
      <c r="C253" s="54"/>
      <c r="D253" s="54" t="s">
        <v>320</v>
      </c>
      <c r="E253" s="357">
        <v>200</v>
      </c>
      <c r="F253" s="357">
        <v>153</v>
      </c>
      <c r="G253" s="420">
        <f t="shared" ref="G253:G258" si="15">F253-E253</f>
        <v>-47</v>
      </c>
    </row>
    <row r="254" spans="2:7" x14ac:dyDescent="0.25">
      <c r="B254" s="52" t="s">
        <v>319</v>
      </c>
      <c r="C254" s="54"/>
      <c r="D254" s="54" t="s">
        <v>321</v>
      </c>
      <c r="E254" s="357">
        <v>155</v>
      </c>
      <c r="F254" s="357">
        <v>54</v>
      </c>
      <c r="G254" s="420">
        <f t="shared" si="15"/>
        <v>-101</v>
      </c>
    </row>
    <row r="255" spans="2:7" x14ac:dyDescent="0.25">
      <c r="B255" s="52" t="s">
        <v>319</v>
      </c>
      <c r="C255" s="54"/>
      <c r="D255" s="54" t="s">
        <v>322</v>
      </c>
      <c r="E255" s="357">
        <v>1250</v>
      </c>
      <c r="F255" s="357">
        <v>1250</v>
      </c>
      <c r="G255" s="420">
        <f t="shared" si="15"/>
        <v>0</v>
      </c>
    </row>
    <row r="256" spans="2:7" x14ac:dyDescent="0.25">
      <c r="B256" s="52" t="s">
        <v>319</v>
      </c>
      <c r="C256" s="54"/>
      <c r="D256" s="54" t="s">
        <v>323</v>
      </c>
      <c r="E256" s="357">
        <v>50</v>
      </c>
      <c r="F256" s="357">
        <v>50</v>
      </c>
      <c r="G256" s="420">
        <f t="shared" si="15"/>
        <v>0</v>
      </c>
    </row>
    <row r="257" spans="2:7" x14ac:dyDescent="0.25">
      <c r="B257" s="52" t="s">
        <v>319</v>
      </c>
      <c r="C257" s="57"/>
      <c r="D257" s="54" t="s">
        <v>324</v>
      </c>
      <c r="E257" s="357">
        <v>200</v>
      </c>
      <c r="F257" s="357">
        <v>200</v>
      </c>
      <c r="G257" s="420">
        <f t="shared" si="15"/>
        <v>0</v>
      </c>
    </row>
    <row r="258" spans="2:7" x14ac:dyDescent="0.25">
      <c r="B258" s="52" t="s">
        <v>319</v>
      </c>
      <c r="C258" s="54"/>
      <c r="D258" s="54" t="s">
        <v>325</v>
      </c>
      <c r="E258" s="357">
        <v>0</v>
      </c>
      <c r="F258" s="357">
        <v>0</v>
      </c>
      <c r="G258" s="420">
        <f t="shared" si="15"/>
        <v>0</v>
      </c>
    </row>
    <row r="259" spans="2:7" x14ac:dyDescent="0.25">
      <c r="B259" s="52"/>
      <c r="C259" s="54"/>
      <c r="D259" s="73" t="s">
        <v>326</v>
      </c>
      <c r="E259" s="357"/>
      <c r="F259" s="357"/>
      <c r="G259" s="65"/>
    </row>
    <row r="260" spans="2:7" x14ac:dyDescent="0.25">
      <c r="B260" s="52" t="s">
        <v>327</v>
      </c>
      <c r="C260" s="54"/>
      <c r="D260" s="54" t="s">
        <v>328</v>
      </c>
      <c r="E260" s="357">
        <v>15</v>
      </c>
      <c r="F260" s="357">
        <v>6</v>
      </c>
      <c r="G260" s="420">
        <f>F260-E260</f>
        <v>-9</v>
      </c>
    </row>
    <row r="261" spans="2:7" x14ac:dyDescent="0.25">
      <c r="B261" s="52">
        <v>4399</v>
      </c>
      <c r="C261" s="54"/>
      <c r="D261" s="54" t="s">
        <v>329</v>
      </c>
      <c r="E261" s="357">
        <v>900</v>
      </c>
      <c r="F261" s="357">
        <v>857</v>
      </c>
      <c r="G261" s="420">
        <f>F261-E261</f>
        <v>-43</v>
      </c>
    </row>
    <row r="262" spans="2:7" x14ac:dyDescent="0.25">
      <c r="B262" s="83">
        <v>43</v>
      </c>
      <c r="C262" s="75"/>
      <c r="D262" s="75" t="s">
        <v>167</v>
      </c>
      <c r="E262" s="365">
        <f>SUM(E251:E261)</f>
        <v>2785</v>
      </c>
      <c r="F262" s="365">
        <f>SUM(F251:F261)</f>
        <v>2585</v>
      </c>
      <c r="G262" s="84">
        <f>SUM(G251:G261)</f>
        <v>-200</v>
      </c>
    </row>
    <row r="263" spans="2:7" s="123" customFormat="1" x14ac:dyDescent="0.25">
      <c r="B263" s="424"/>
      <c r="C263" s="61"/>
      <c r="D263" s="61" t="s">
        <v>330</v>
      </c>
      <c r="E263" s="418">
        <f>+E278+E298</f>
        <v>18278</v>
      </c>
      <c r="F263" s="418">
        <f>+F278+F298</f>
        <v>14859</v>
      </c>
      <c r="G263" s="419">
        <f>+G278+G298</f>
        <v>-3419</v>
      </c>
    </row>
    <row r="264" spans="2:7" x14ac:dyDescent="0.25">
      <c r="B264" s="62">
        <v>53</v>
      </c>
      <c r="C264" s="54" t="s">
        <v>185</v>
      </c>
      <c r="D264" s="73" t="s">
        <v>22</v>
      </c>
      <c r="E264" s="361"/>
      <c r="F264" s="361"/>
      <c r="G264" s="74"/>
    </row>
    <row r="265" spans="2:7" x14ac:dyDescent="0.25">
      <c r="B265" s="62" t="s">
        <v>121</v>
      </c>
      <c r="C265" s="54"/>
      <c r="D265" s="54" t="s">
        <v>331</v>
      </c>
      <c r="E265" s="357">
        <v>15</v>
      </c>
      <c r="F265" s="357">
        <v>1</v>
      </c>
      <c r="G265" s="420">
        <f t="shared" ref="G265:G277" si="16">F265-E265</f>
        <v>-14</v>
      </c>
    </row>
    <row r="266" spans="2:7" x14ac:dyDescent="0.25">
      <c r="B266" s="62" t="s">
        <v>121</v>
      </c>
      <c r="C266" s="54"/>
      <c r="D266" s="54" t="s">
        <v>332</v>
      </c>
      <c r="E266" s="357">
        <f>142-80</f>
        <v>62</v>
      </c>
      <c r="F266" s="357">
        <v>28</v>
      </c>
      <c r="G266" s="420">
        <f t="shared" si="16"/>
        <v>-34</v>
      </c>
    </row>
    <row r="267" spans="2:7" x14ac:dyDescent="0.25">
      <c r="B267" s="64" t="s">
        <v>121</v>
      </c>
      <c r="C267" s="57"/>
      <c r="D267" s="57" t="s">
        <v>333</v>
      </c>
      <c r="E267" s="356">
        <v>30</v>
      </c>
      <c r="F267" s="356">
        <v>28</v>
      </c>
      <c r="G267" s="420">
        <f t="shared" si="16"/>
        <v>-2</v>
      </c>
    </row>
    <row r="268" spans="2:7" x14ac:dyDescent="0.25">
      <c r="B268" s="62" t="s">
        <v>121</v>
      </c>
      <c r="C268" s="54"/>
      <c r="D268" s="54" t="s">
        <v>334</v>
      </c>
      <c r="E268" s="356">
        <v>80</v>
      </c>
      <c r="F268" s="356">
        <v>80</v>
      </c>
      <c r="G268" s="420">
        <f t="shared" si="16"/>
        <v>0</v>
      </c>
    </row>
    <row r="269" spans="2:7" x14ac:dyDescent="0.25">
      <c r="B269" s="64" t="s">
        <v>121</v>
      </c>
      <c r="C269" s="57"/>
      <c r="D269" s="57" t="s">
        <v>335</v>
      </c>
      <c r="E269" s="356">
        <v>80</v>
      </c>
      <c r="F269" s="356">
        <v>33</v>
      </c>
      <c r="G269" s="420">
        <f t="shared" si="16"/>
        <v>-47</v>
      </c>
    </row>
    <row r="270" spans="2:7" x14ac:dyDescent="0.25">
      <c r="B270" s="62" t="s">
        <v>121</v>
      </c>
      <c r="C270" s="54"/>
      <c r="D270" s="54" t="s">
        <v>336</v>
      </c>
      <c r="E270" s="356">
        <f>200+50</f>
        <v>250</v>
      </c>
      <c r="F270" s="356">
        <v>224</v>
      </c>
      <c r="G270" s="420">
        <f t="shared" si="16"/>
        <v>-26</v>
      </c>
    </row>
    <row r="271" spans="2:7" x14ac:dyDescent="0.25">
      <c r="B271" s="62" t="s">
        <v>121</v>
      </c>
      <c r="C271" s="54"/>
      <c r="D271" s="54" t="s">
        <v>337</v>
      </c>
      <c r="E271" s="356">
        <v>350</v>
      </c>
      <c r="F271" s="356">
        <v>334</v>
      </c>
      <c r="G271" s="420">
        <f t="shared" si="16"/>
        <v>-16</v>
      </c>
    </row>
    <row r="272" spans="2:7" x14ac:dyDescent="0.25">
      <c r="B272" s="62" t="s">
        <v>121</v>
      </c>
      <c r="C272" s="54"/>
      <c r="D272" s="54" t="s">
        <v>338</v>
      </c>
      <c r="E272" s="356">
        <v>12573</v>
      </c>
      <c r="F272" s="356">
        <v>11435</v>
      </c>
      <c r="G272" s="420">
        <f t="shared" si="16"/>
        <v>-1138</v>
      </c>
    </row>
    <row r="273" spans="2:7" x14ac:dyDescent="0.25">
      <c r="B273" s="62" t="s">
        <v>121</v>
      </c>
      <c r="C273" s="54"/>
      <c r="D273" s="54" t="s">
        <v>339</v>
      </c>
      <c r="E273" s="357">
        <v>150</v>
      </c>
      <c r="F273" s="357">
        <v>116</v>
      </c>
      <c r="G273" s="420">
        <f t="shared" si="16"/>
        <v>-34</v>
      </c>
    </row>
    <row r="274" spans="2:7" x14ac:dyDescent="0.25">
      <c r="B274" s="62" t="s">
        <v>121</v>
      </c>
      <c r="C274" s="54"/>
      <c r="D274" s="54" t="s">
        <v>340</v>
      </c>
      <c r="E274" s="357">
        <v>5</v>
      </c>
      <c r="F274" s="357">
        <v>1</v>
      </c>
      <c r="G274" s="420">
        <f t="shared" si="16"/>
        <v>-4</v>
      </c>
    </row>
    <row r="275" spans="2:7" x14ac:dyDescent="0.25">
      <c r="B275" s="62" t="s">
        <v>121</v>
      </c>
      <c r="C275" s="54"/>
      <c r="D275" s="54" t="s">
        <v>341</v>
      </c>
      <c r="E275" s="357">
        <v>100</v>
      </c>
      <c r="F275" s="357">
        <v>76</v>
      </c>
      <c r="G275" s="420">
        <f t="shared" si="16"/>
        <v>-24</v>
      </c>
    </row>
    <row r="276" spans="2:7" x14ac:dyDescent="0.25">
      <c r="B276" s="62" t="s">
        <v>121</v>
      </c>
      <c r="C276" s="54"/>
      <c r="D276" s="54" t="s">
        <v>342</v>
      </c>
      <c r="E276" s="357">
        <f>12+8</f>
        <v>20</v>
      </c>
      <c r="F276" s="357">
        <f>12+8</f>
        <v>20</v>
      </c>
      <c r="G276" s="420">
        <f t="shared" si="16"/>
        <v>0</v>
      </c>
    </row>
    <row r="277" spans="2:7" x14ac:dyDescent="0.25">
      <c r="B277" s="62" t="s">
        <v>121</v>
      </c>
      <c r="C277" s="54"/>
      <c r="D277" s="54" t="s">
        <v>343</v>
      </c>
      <c r="E277" s="357">
        <f>80+30</f>
        <v>110</v>
      </c>
      <c r="F277" s="357">
        <v>99</v>
      </c>
      <c r="G277" s="420">
        <f t="shared" si="16"/>
        <v>-11</v>
      </c>
    </row>
    <row r="278" spans="2:7" x14ac:dyDescent="0.25">
      <c r="B278" s="83">
        <v>53</v>
      </c>
      <c r="C278" s="75"/>
      <c r="D278" s="75" t="s">
        <v>167</v>
      </c>
      <c r="E278" s="365">
        <f>SUM(E264:E277)</f>
        <v>13825</v>
      </c>
      <c r="F278" s="365">
        <f>SUM(F264:F277)</f>
        <v>12475</v>
      </c>
      <c r="G278" s="84">
        <f>SUM(G264:G277)</f>
        <v>-1350</v>
      </c>
    </row>
    <row r="279" spans="2:7" x14ac:dyDescent="0.25">
      <c r="B279" s="62"/>
      <c r="C279" s="54"/>
      <c r="D279" s="73" t="s">
        <v>344</v>
      </c>
      <c r="E279" s="357"/>
      <c r="F279" s="357"/>
      <c r="G279" s="65"/>
    </row>
    <row r="280" spans="2:7" x14ac:dyDescent="0.25">
      <c r="B280" s="64">
        <v>5213</v>
      </c>
      <c r="C280" s="57"/>
      <c r="D280" s="57" t="s">
        <v>345</v>
      </c>
      <c r="E280" s="356">
        <v>250</v>
      </c>
      <c r="F280" s="356">
        <v>0</v>
      </c>
      <c r="G280" s="420">
        <f>F280-E280</f>
        <v>-250</v>
      </c>
    </row>
    <row r="281" spans="2:7" x14ac:dyDescent="0.25">
      <c r="B281" s="62">
        <v>55</v>
      </c>
      <c r="C281" s="54" t="s">
        <v>185</v>
      </c>
      <c r="D281" s="73" t="s">
        <v>346</v>
      </c>
      <c r="E281" s="361"/>
      <c r="F281" s="361"/>
      <c r="G281" s="74"/>
    </row>
    <row r="282" spans="2:7" x14ac:dyDescent="0.25">
      <c r="B282" s="62" t="s">
        <v>347</v>
      </c>
      <c r="C282" s="54"/>
      <c r="D282" s="54" t="s">
        <v>332</v>
      </c>
      <c r="E282" s="357">
        <v>312</v>
      </c>
      <c r="F282" s="357">
        <v>15</v>
      </c>
      <c r="G282" s="420">
        <f t="shared" ref="G282:G297" si="17">F282-E282</f>
        <v>-297</v>
      </c>
    </row>
    <row r="283" spans="2:7" x14ac:dyDescent="0.25">
      <c r="B283" s="62" t="s">
        <v>347</v>
      </c>
      <c r="C283" s="54"/>
      <c r="D283" s="491" t="s">
        <v>348</v>
      </c>
      <c r="E283" s="449">
        <v>550</v>
      </c>
      <c r="F283" s="357">
        <v>144</v>
      </c>
      <c r="G283" s="420">
        <f t="shared" si="17"/>
        <v>-406</v>
      </c>
    </row>
    <row r="284" spans="2:7" x14ac:dyDescent="0.25">
      <c r="B284" s="62" t="s">
        <v>347</v>
      </c>
      <c r="C284" s="54"/>
      <c r="D284" s="491" t="s">
        <v>334</v>
      </c>
      <c r="E284" s="449">
        <v>220</v>
      </c>
      <c r="F284" s="449">
        <v>79</v>
      </c>
      <c r="G284" s="420">
        <f t="shared" si="17"/>
        <v>-141</v>
      </c>
    </row>
    <row r="285" spans="2:7" x14ac:dyDescent="0.25">
      <c r="B285" s="62" t="s">
        <v>347</v>
      </c>
      <c r="C285" s="54"/>
      <c r="D285" s="491" t="s">
        <v>335</v>
      </c>
      <c r="E285" s="449">
        <v>100</v>
      </c>
      <c r="F285" s="357">
        <v>19</v>
      </c>
      <c r="G285" s="420">
        <f t="shared" si="17"/>
        <v>-81</v>
      </c>
    </row>
    <row r="286" spans="2:7" x14ac:dyDescent="0.25">
      <c r="B286" s="62" t="s">
        <v>347</v>
      </c>
      <c r="C286" s="54"/>
      <c r="D286" s="491" t="s">
        <v>336</v>
      </c>
      <c r="E286" s="449">
        <v>200</v>
      </c>
      <c r="F286" s="357">
        <v>185</v>
      </c>
      <c r="G286" s="420">
        <f t="shared" si="17"/>
        <v>-15</v>
      </c>
    </row>
    <row r="287" spans="2:7" x14ac:dyDescent="0.25">
      <c r="B287" s="62" t="s">
        <v>347</v>
      </c>
      <c r="C287" s="54"/>
      <c r="D287" s="491" t="s">
        <v>349</v>
      </c>
      <c r="E287" s="449">
        <v>500</v>
      </c>
      <c r="F287" s="357">
        <v>429</v>
      </c>
      <c r="G287" s="420">
        <f t="shared" si="17"/>
        <v>-71</v>
      </c>
    </row>
    <row r="288" spans="2:7" x14ac:dyDescent="0.25">
      <c r="B288" s="62" t="s">
        <v>347</v>
      </c>
      <c r="C288" s="54"/>
      <c r="D288" s="491" t="s">
        <v>338</v>
      </c>
      <c r="E288" s="449">
        <v>1110</v>
      </c>
      <c r="F288" s="357">
        <v>973</v>
      </c>
      <c r="G288" s="420">
        <f t="shared" si="17"/>
        <v>-137</v>
      </c>
    </row>
    <row r="289" spans="2:7" x14ac:dyDescent="0.25">
      <c r="B289" s="62" t="s">
        <v>347</v>
      </c>
      <c r="C289" s="54"/>
      <c r="D289" s="491" t="s">
        <v>350</v>
      </c>
      <c r="E289" s="449">
        <v>450</v>
      </c>
      <c r="F289" s="357">
        <v>183</v>
      </c>
      <c r="G289" s="420">
        <f t="shared" si="17"/>
        <v>-267</v>
      </c>
    </row>
    <row r="290" spans="2:7" x14ac:dyDescent="0.25">
      <c r="B290" s="62" t="s">
        <v>347</v>
      </c>
      <c r="C290" s="54"/>
      <c r="D290" s="54" t="s">
        <v>339</v>
      </c>
      <c r="E290" s="357">
        <v>250</v>
      </c>
      <c r="F290" s="357">
        <v>118</v>
      </c>
      <c r="G290" s="420">
        <f t="shared" si="17"/>
        <v>-132</v>
      </c>
    </row>
    <row r="291" spans="2:7" x14ac:dyDescent="0.25">
      <c r="B291" s="62" t="s">
        <v>347</v>
      </c>
      <c r="C291" s="54"/>
      <c r="D291" s="54" t="s">
        <v>351</v>
      </c>
      <c r="E291" s="357">
        <v>70</v>
      </c>
      <c r="F291" s="357">
        <v>54</v>
      </c>
      <c r="G291" s="420">
        <f t="shared" si="17"/>
        <v>-16</v>
      </c>
    </row>
    <row r="292" spans="2:7" x14ac:dyDescent="0.25">
      <c r="B292" s="62" t="s">
        <v>347</v>
      </c>
      <c r="C292" s="54"/>
      <c r="D292" s="54" t="s">
        <v>352</v>
      </c>
      <c r="E292" s="357">
        <v>100</v>
      </c>
      <c r="F292" s="357">
        <v>7</v>
      </c>
      <c r="G292" s="420">
        <f t="shared" si="17"/>
        <v>-93</v>
      </c>
    </row>
    <row r="293" spans="2:7" x14ac:dyDescent="0.25">
      <c r="B293" s="62" t="s">
        <v>347</v>
      </c>
      <c r="C293" s="54"/>
      <c r="D293" s="54" t="s">
        <v>353</v>
      </c>
      <c r="E293" s="357">
        <v>70</v>
      </c>
      <c r="F293" s="357">
        <v>41</v>
      </c>
      <c r="G293" s="420">
        <f t="shared" si="17"/>
        <v>-29</v>
      </c>
    </row>
    <row r="294" spans="2:7" x14ac:dyDescent="0.25">
      <c r="B294" s="62" t="s">
        <v>347</v>
      </c>
      <c r="C294" s="54"/>
      <c r="D294" s="54" t="s">
        <v>354</v>
      </c>
      <c r="E294" s="357">
        <v>70</v>
      </c>
      <c r="F294" s="357">
        <v>13</v>
      </c>
      <c r="G294" s="420">
        <f t="shared" si="17"/>
        <v>-57</v>
      </c>
    </row>
    <row r="295" spans="2:7" x14ac:dyDescent="0.25">
      <c r="B295" s="62" t="s">
        <v>347</v>
      </c>
      <c r="C295" s="54"/>
      <c r="D295" s="54" t="s">
        <v>355</v>
      </c>
      <c r="E295" s="357">
        <v>100</v>
      </c>
      <c r="F295" s="357">
        <v>81</v>
      </c>
      <c r="G295" s="420">
        <f t="shared" si="17"/>
        <v>-19</v>
      </c>
    </row>
    <row r="296" spans="2:7" x14ac:dyDescent="0.25">
      <c r="B296" s="62" t="s">
        <v>347</v>
      </c>
      <c r="C296" s="54"/>
      <c r="D296" s="54" t="s">
        <v>356</v>
      </c>
      <c r="E296" s="357">
        <v>51</v>
      </c>
      <c r="F296" s="357">
        <v>43</v>
      </c>
      <c r="G296" s="420">
        <f t="shared" si="17"/>
        <v>-8</v>
      </c>
    </row>
    <row r="297" spans="2:7" x14ac:dyDescent="0.25">
      <c r="B297" s="62" t="s">
        <v>347</v>
      </c>
      <c r="C297" s="54"/>
      <c r="D297" s="54" t="s">
        <v>357</v>
      </c>
      <c r="E297" s="357">
        <v>50</v>
      </c>
      <c r="F297" s="357">
        <v>0</v>
      </c>
      <c r="G297" s="420">
        <f t="shared" si="17"/>
        <v>-50</v>
      </c>
    </row>
    <row r="298" spans="2:7" x14ac:dyDescent="0.25">
      <c r="B298" s="83" t="s">
        <v>23</v>
      </c>
      <c r="C298" s="75"/>
      <c r="D298" s="75" t="s">
        <v>167</v>
      </c>
      <c r="E298" s="366">
        <f>SUM(E280:E297)</f>
        <v>4453</v>
      </c>
      <c r="F298" s="366">
        <f>SUM(F280:F297)</f>
        <v>2384</v>
      </c>
      <c r="G298" s="87">
        <f>SUM(G280:G297)</f>
        <v>-2069</v>
      </c>
    </row>
    <row r="299" spans="2:7" s="123" customFormat="1" x14ac:dyDescent="0.25">
      <c r="B299" s="424"/>
      <c r="C299" s="61"/>
      <c r="D299" s="61" t="s">
        <v>358</v>
      </c>
      <c r="E299" s="418">
        <f>+E349+E361</f>
        <v>121142.23</v>
      </c>
      <c r="F299" s="418">
        <f>+F349+F361</f>
        <v>100496</v>
      </c>
      <c r="G299" s="425">
        <f>G349+G361</f>
        <v>-20646.23</v>
      </c>
    </row>
    <row r="300" spans="2:7" x14ac:dyDescent="0.25">
      <c r="B300" s="64"/>
      <c r="C300" s="57"/>
      <c r="D300" s="82" t="s">
        <v>359</v>
      </c>
      <c r="E300" s="356"/>
      <c r="F300" s="356"/>
      <c r="G300" s="63"/>
    </row>
    <row r="301" spans="2:7" x14ac:dyDescent="0.25">
      <c r="B301" s="62">
        <v>6112</v>
      </c>
      <c r="C301" s="57"/>
      <c r="D301" s="54" t="s">
        <v>360</v>
      </c>
      <c r="E301" s="357">
        <v>6139</v>
      </c>
      <c r="F301" s="357">
        <v>3737</v>
      </c>
      <c r="G301" s="420">
        <f t="shared" ref="G301:G306" si="18">F301-E301</f>
        <v>-2402</v>
      </c>
    </row>
    <row r="302" spans="2:7" x14ac:dyDescent="0.25">
      <c r="B302" s="64">
        <v>6112</v>
      </c>
      <c r="C302" s="57"/>
      <c r="D302" s="57" t="s">
        <v>361</v>
      </c>
      <c r="E302" s="356">
        <v>24</v>
      </c>
      <c r="F302" s="356">
        <v>22</v>
      </c>
      <c r="G302" s="420">
        <f t="shared" si="18"/>
        <v>-2</v>
      </c>
    </row>
    <row r="303" spans="2:7" x14ac:dyDescent="0.25">
      <c r="B303" s="62">
        <v>6112</v>
      </c>
      <c r="C303" s="54"/>
      <c r="D303" s="54" t="s">
        <v>362</v>
      </c>
      <c r="E303" s="357">
        <v>100</v>
      </c>
      <c r="F303" s="357">
        <v>73</v>
      </c>
      <c r="G303" s="420">
        <f t="shared" si="18"/>
        <v>-27</v>
      </c>
    </row>
    <row r="304" spans="2:7" x14ac:dyDescent="0.25">
      <c r="B304" s="62">
        <v>6112</v>
      </c>
      <c r="C304" s="54"/>
      <c r="D304" s="54" t="s">
        <v>363</v>
      </c>
      <c r="E304" s="357">
        <v>60</v>
      </c>
      <c r="F304" s="357">
        <v>0</v>
      </c>
      <c r="G304" s="420">
        <f t="shared" si="18"/>
        <v>-60</v>
      </c>
    </row>
    <row r="305" spans="1:9" x14ac:dyDescent="0.25">
      <c r="B305" s="62">
        <v>6112</v>
      </c>
      <c r="C305" s="54"/>
      <c r="D305" s="54" t="s">
        <v>364</v>
      </c>
      <c r="E305" s="357">
        <v>60</v>
      </c>
      <c r="F305" s="357">
        <v>60</v>
      </c>
      <c r="G305" s="420">
        <f t="shared" si="18"/>
        <v>0</v>
      </c>
    </row>
    <row r="306" spans="1:9" x14ac:dyDescent="0.25">
      <c r="B306" s="62">
        <v>6112</v>
      </c>
      <c r="C306" s="54"/>
      <c r="D306" s="54" t="s">
        <v>365</v>
      </c>
      <c r="E306" s="357">
        <v>60</v>
      </c>
      <c r="F306" s="357">
        <v>52</v>
      </c>
      <c r="G306" s="420">
        <f t="shared" si="18"/>
        <v>-8</v>
      </c>
    </row>
    <row r="307" spans="1:9" x14ac:dyDescent="0.25">
      <c r="B307" s="62"/>
      <c r="C307" s="54"/>
      <c r="D307" s="73" t="s">
        <v>366</v>
      </c>
      <c r="E307" s="357"/>
      <c r="F307" s="357"/>
      <c r="G307" s="63"/>
    </row>
    <row r="308" spans="1:9" x14ac:dyDescent="0.25">
      <c r="B308" s="62">
        <v>6118</v>
      </c>
      <c r="C308" s="54"/>
      <c r="D308" s="88" t="s">
        <v>367</v>
      </c>
      <c r="E308" s="357">
        <v>362</v>
      </c>
      <c r="F308" s="357">
        <v>313</v>
      </c>
      <c r="G308" s="423">
        <f>F308-E308</f>
        <v>-49</v>
      </c>
    </row>
    <row r="309" spans="1:9" x14ac:dyDescent="0.25">
      <c r="B309" s="62"/>
      <c r="C309" s="54"/>
      <c r="D309" s="73" t="s">
        <v>25</v>
      </c>
      <c r="E309" s="361"/>
      <c r="F309" s="361"/>
      <c r="G309" s="74"/>
    </row>
    <row r="310" spans="1:9" x14ac:dyDescent="0.25">
      <c r="B310" s="62">
        <v>6171</v>
      </c>
      <c r="C310" s="54"/>
      <c r="D310" s="54" t="s">
        <v>368</v>
      </c>
      <c r="E310" s="356">
        <f>100+15</f>
        <v>115</v>
      </c>
      <c r="F310" s="356">
        <v>114</v>
      </c>
      <c r="G310" s="420">
        <f t="shared" ref="G310:G348" si="19">F310-E310</f>
        <v>-1</v>
      </c>
    </row>
    <row r="311" spans="1:9" x14ac:dyDescent="0.25">
      <c r="A311" s="81"/>
      <c r="B311" s="64">
        <v>6171</v>
      </c>
      <c r="C311" s="57"/>
      <c r="D311" s="57" t="s">
        <v>369</v>
      </c>
      <c r="E311" s="356">
        <f>800+70</f>
        <v>870</v>
      </c>
      <c r="F311" s="356">
        <v>554</v>
      </c>
      <c r="G311" s="420">
        <f t="shared" si="19"/>
        <v>-316</v>
      </c>
      <c r="H311" s="81"/>
      <c r="I311" s="81"/>
    </row>
    <row r="312" spans="1:9" x14ac:dyDescent="0.25">
      <c r="A312" s="81"/>
      <c r="B312" s="64">
        <v>6171</v>
      </c>
      <c r="C312" s="57"/>
      <c r="D312" s="57" t="s">
        <v>370</v>
      </c>
      <c r="E312" s="356">
        <v>5536</v>
      </c>
      <c r="F312" s="356">
        <v>4990</v>
      </c>
      <c r="G312" s="420">
        <f t="shared" si="19"/>
        <v>-546</v>
      </c>
      <c r="H312" s="81"/>
      <c r="I312" s="81"/>
    </row>
    <row r="313" spans="1:9" x14ac:dyDescent="0.25">
      <c r="B313" s="64">
        <v>6171</v>
      </c>
      <c r="C313" s="57"/>
      <c r="D313" s="57" t="s">
        <v>371</v>
      </c>
      <c r="E313" s="356">
        <v>751</v>
      </c>
      <c r="F313" s="356">
        <v>1395</v>
      </c>
      <c r="G313" s="420">
        <f t="shared" si="19"/>
        <v>644</v>
      </c>
    </row>
    <row r="314" spans="1:9" x14ac:dyDescent="0.25">
      <c r="B314" s="62">
        <v>6171</v>
      </c>
      <c r="C314" s="57"/>
      <c r="D314" s="54" t="s">
        <v>372</v>
      </c>
      <c r="E314" s="356">
        <v>1835</v>
      </c>
      <c r="F314" s="356">
        <v>668</v>
      </c>
      <c r="G314" s="420">
        <f t="shared" si="19"/>
        <v>-1167</v>
      </c>
    </row>
    <row r="315" spans="1:9" x14ac:dyDescent="0.25">
      <c r="B315" s="62">
        <v>6171</v>
      </c>
      <c r="C315" s="54"/>
      <c r="D315" s="54" t="s">
        <v>333</v>
      </c>
      <c r="E315" s="356">
        <v>50</v>
      </c>
      <c r="F315" s="356">
        <v>24</v>
      </c>
      <c r="G315" s="420">
        <f t="shared" si="19"/>
        <v>-26</v>
      </c>
    </row>
    <row r="316" spans="1:9" x14ac:dyDescent="0.25">
      <c r="B316" s="64">
        <v>6171</v>
      </c>
      <c r="C316" s="57"/>
      <c r="D316" s="57" t="s">
        <v>373</v>
      </c>
      <c r="E316" s="356">
        <v>750</v>
      </c>
      <c r="F316" s="356">
        <v>607</v>
      </c>
      <c r="G316" s="420">
        <f t="shared" si="19"/>
        <v>-143</v>
      </c>
    </row>
    <row r="317" spans="1:9" x14ac:dyDescent="0.25">
      <c r="B317" s="62">
        <v>6171</v>
      </c>
      <c r="C317" s="57"/>
      <c r="D317" s="54" t="s">
        <v>374</v>
      </c>
      <c r="E317" s="356">
        <f>906+200</f>
        <v>1106</v>
      </c>
      <c r="F317" s="449">
        <v>731</v>
      </c>
      <c r="G317" s="420">
        <f t="shared" si="19"/>
        <v>-375</v>
      </c>
    </row>
    <row r="318" spans="1:9" x14ac:dyDescent="0.25">
      <c r="B318" s="62">
        <v>6171</v>
      </c>
      <c r="C318" s="54"/>
      <c r="D318" s="54" t="s">
        <v>375</v>
      </c>
      <c r="E318" s="356">
        <v>5</v>
      </c>
      <c r="F318" s="356">
        <v>0</v>
      </c>
      <c r="G318" s="420">
        <f t="shared" si="19"/>
        <v>-5</v>
      </c>
    </row>
    <row r="319" spans="1:9" x14ac:dyDescent="0.25">
      <c r="B319" s="62">
        <v>6171</v>
      </c>
      <c r="C319" s="57"/>
      <c r="D319" s="54" t="s">
        <v>335</v>
      </c>
      <c r="E319" s="356">
        <v>1264</v>
      </c>
      <c r="F319" s="356">
        <v>921</v>
      </c>
      <c r="G319" s="420">
        <f t="shared" si="19"/>
        <v>-343</v>
      </c>
      <c r="H319" s="490"/>
    </row>
    <row r="320" spans="1:9" x14ac:dyDescent="0.25">
      <c r="B320" s="62">
        <v>6171</v>
      </c>
      <c r="C320" s="57"/>
      <c r="D320" s="54" t="s">
        <v>376</v>
      </c>
      <c r="E320" s="356">
        <f>3772-215</f>
        <v>3557</v>
      </c>
      <c r="F320" s="449">
        <v>3143</v>
      </c>
      <c r="G320" s="420">
        <f t="shared" si="19"/>
        <v>-414</v>
      </c>
    </row>
    <row r="321" spans="2:8" x14ac:dyDescent="0.25">
      <c r="B321" s="62">
        <v>6171</v>
      </c>
      <c r="C321" s="54"/>
      <c r="D321" s="54" t="s">
        <v>377</v>
      </c>
      <c r="E321" s="356">
        <v>1300</v>
      </c>
      <c r="F321" s="356">
        <v>635</v>
      </c>
      <c r="G321" s="420">
        <f t="shared" si="19"/>
        <v>-665</v>
      </c>
    </row>
    <row r="322" spans="2:8" x14ac:dyDescent="0.25">
      <c r="B322" s="62">
        <v>6171</v>
      </c>
      <c r="C322" s="54"/>
      <c r="D322" s="54" t="s">
        <v>336</v>
      </c>
      <c r="E322" s="356">
        <v>15</v>
      </c>
      <c r="F322" s="356">
        <v>3</v>
      </c>
      <c r="G322" s="420">
        <f t="shared" si="19"/>
        <v>-12</v>
      </c>
    </row>
    <row r="323" spans="2:8" x14ac:dyDescent="0.25">
      <c r="B323" s="62">
        <v>6171</v>
      </c>
      <c r="C323" s="54"/>
      <c r="D323" s="54" t="s">
        <v>378</v>
      </c>
      <c r="E323" s="356">
        <v>10</v>
      </c>
      <c r="F323" s="356">
        <v>0</v>
      </c>
      <c r="G323" s="420">
        <f t="shared" si="19"/>
        <v>-10</v>
      </c>
    </row>
    <row r="324" spans="2:8" x14ac:dyDescent="0.25">
      <c r="B324" s="62">
        <v>6171</v>
      </c>
      <c r="C324" s="54"/>
      <c r="D324" s="54" t="s">
        <v>379</v>
      </c>
      <c r="E324" s="356">
        <v>1400</v>
      </c>
      <c r="F324" s="356">
        <v>1031</v>
      </c>
      <c r="G324" s="420">
        <f t="shared" si="19"/>
        <v>-369</v>
      </c>
    </row>
    <row r="325" spans="2:8" x14ac:dyDescent="0.25">
      <c r="B325" s="62">
        <v>6171</v>
      </c>
      <c r="C325" s="57"/>
      <c r="D325" s="54" t="s">
        <v>338</v>
      </c>
      <c r="E325" s="356">
        <f>66522-15</f>
        <v>66507</v>
      </c>
      <c r="F325" s="356">
        <v>56409</v>
      </c>
      <c r="G325" s="420">
        <f t="shared" si="19"/>
        <v>-10098</v>
      </c>
    </row>
    <row r="326" spans="2:8" x14ac:dyDescent="0.25">
      <c r="B326" s="62">
        <v>6171</v>
      </c>
      <c r="C326" s="54"/>
      <c r="D326" s="54" t="s">
        <v>339</v>
      </c>
      <c r="E326" s="356">
        <v>300</v>
      </c>
      <c r="F326" s="356">
        <v>80</v>
      </c>
      <c r="G326" s="420">
        <f t="shared" si="19"/>
        <v>-220</v>
      </c>
    </row>
    <row r="327" spans="2:8" x14ac:dyDescent="0.25">
      <c r="B327" s="62">
        <v>6171</v>
      </c>
      <c r="C327" s="54"/>
      <c r="D327" s="54" t="s">
        <v>380</v>
      </c>
      <c r="E327" s="356">
        <v>250</v>
      </c>
      <c r="F327" s="356">
        <v>163</v>
      </c>
      <c r="G327" s="420">
        <f t="shared" si="19"/>
        <v>-87</v>
      </c>
    </row>
    <row r="328" spans="2:8" x14ac:dyDescent="0.25">
      <c r="B328" s="64">
        <v>6171</v>
      </c>
      <c r="C328" s="57"/>
      <c r="D328" s="57" t="s">
        <v>381</v>
      </c>
      <c r="E328" s="356">
        <v>450</v>
      </c>
      <c r="F328" s="356">
        <v>422</v>
      </c>
      <c r="G328" s="420">
        <f t="shared" si="19"/>
        <v>-28</v>
      </c>
    </row>
    <row r="329" spans="2:8" x14ac:dyDescent="0.25">
      <c r="B329" s="62">
        <v>6171</v>
      </c>
      <c r="C329" s="57"/>
      <c r="D329" s="54" t="s">
        <v>382</v>
      </c>
      <c r="E329" s="356">
        <f>237+15</f>
        <v>252</v>
      </c>
      <c r="F329" s="356">
        <v>225</v>
      </c>
      <c r="G329" s="420">
        <f t="shared" si="19"/>
        <v>-27</v>
      </c>
    </row>
    <row r="330" spans="2:8" x14ac:dyDescent="0.25">
      <c r="B330" s="62">
        <v>6171</v>
      </c>
      <c r="C330" s="54"/>
      <c r="D330" s="54" t="s">
        <v>383</v>
      </c>
      <c r="E330" s="356">
        <v>1500</v>
      </c>
      <c r="F330" s="356">
        <v>1231</v>
      </c>
      <c r="G330" s="420">
        <f t="shared" si="19"/>
        <v>-269</v>
      </c>
    </row>
    <row r="331" spans="2:8" x14ac:dyDescent="0.25">
      <c r="B331" s="62">
        <v>6171</v>
      </c>
      <c r="C331" s="54"/>
      <c r="D331" s="54" t="s">
        <v>384</v>
      </c>
      <c r="E331" s="356">
        <v>450</v>
      </c>
      <c r="F331" s="356">
        <v>389</v>
      </c>
      <c r="G331" s="420">
        <f t="shared" si="19"/>
        <v>-61</v>
      </c>
    </row>
    <row r="332" spans="2:8" x14ac:dyDescent="0.25">
      <c r="B332" s="64">
        <v>6171</v>
      </c>
      <c r="C332" s="57"/>
      <c r="D332" s="57" t="s">
        <v>385</v>
      </c>
      <c r="E332" s="356">
        <v>1680</v>
      </c>
      <c r="F332" s="356">
        <v>1138</v>
      </c>
      <c r="G332" s="420">
        <f t="shared" si="19"/>
        <v>-542</v>
      </c>
    </row>
    <row r="333" spans="2:8" x14ac:dyDescent="0.25">
      <c r="B333" s="62">
        <v>6171</v>
      </c>
      <c r="C333" s="54"/>
      <c r="D333" s="54" t="s">
        <v>386</v>
      </c>
      <c r="E333" s="356">
        <v>50</v>
      </c>
      <c r="F333" s="356">
        <v>20</v>
      </c>
      <c r="G333" s="420">
        <f t="shared" si="19"/>
        <v>-30</v>
      </c>
    </row>
    <row r="334" spans="2:8" x14ac:dyDescent="0.25">
      <c r="B334" s="62">
        <v>6171</v>
      </c>
      <c r="C334" s="57"/>
      <c r="D334" s="54" t="s">
        <v>343</v>
      </c>
      <c r="E334" s="356">
        <v>750</v>
      </c>
      <c r="F334" s="356">
        <v>644</v>
      </c>
      <c r="G334" s="420">
        <f t="shared" si="19"/>
        <v>-106</v>
      </c>
    </row>
    <row r="335" spans="2:8" x14ac:dyDescent="0.25">
      <c r="B335" s="62">
        <v>6171</v>
      </c>
      <c r="C335" s="57"/>
      <c r="D335" s="54" t="s">
        <v>387</v>
      </c>
      <c r="E335" s="356">
        <v>266</v>
      </c>
      <c r="F335" s="356">
        <v>221</v>
      </c>
      <c r="G335" s="420">
        <f t="shared" si="19"/>
        <v>-45</v>
      </c>
      <c r="H335" s="490"/>
    </row>
    <row r="336" spans="2:8" x14ac:dyDescent="0.25">
      <c r="B336" s="62">
        <v>6171</v>
      </c>
      <c r="C336" s="54"/>
      <c r="D336" s="54" t="s">
        <v>388</v>
      </c>
      <c r="E336" s="356">
        <v>40</v>
      </c>
      <c r="F336" s="356">
        <v>21</v>
      </c>
      <c r="G336" s="420">
        <f t="shared" si="19"/>
        <v>-19</v>
      </c>
    </row>
    <row r="337" spans="2:7" x14ac:dyDescent="0.25">
      <c r="B337" s="62">
        <v>6171</v>
      </c>
      <c r="C337" s="54"/>
      <c r="D337" s="54" t="s">
        <v>354</v>
      </c>
      <c r="E337" s="356">
        <v>180</v>
      </c>
      <c r="F337" s="356">
        <v>89</v>
      </c>
      <c r="G337" s="420">
        <f t="shared" si="19"/>
        <v>-91</v>
      </c>
    </row>
    <row r="338" spans="2:7" ht="15" customHeight="1" x14ac:dyDescent="0.3">
      <c r="B338" s="64" t="s">
        <v>389</v>
      </c>
      <c r="C338" s="57"/>
      <c r="D338" s="89" t="s">
        <v>390</v>
      </c>
      <c r="E338" s="356">
        <v>2700</v>
      </c>
      <c r="F338" s="356">
        <v>1954</v>
      </c>
      <c r="G338" s="420">
        <f t="shared" si="19"/>
        <v>-746</v>
      </c>
    </row>
    <row r="339" spans="2:7" x14ac:dyDescent="0.25">
      <c r="B339" s="62">
        <v>6171</v>
      </c>
      <c r="C339" s="54"/>
      <c r="D339" s="54" t="s">
        <v>391</v>
      </c>
      <c r="E339" s="356">
        <v>150</v>
      </c>
      <c r="F339" s="356">
        <v>0</v>
      </c>
      <c r="G339" s="420">
        <f t="shared" si="19"/>
        <v>-150</v>
      </c>
    </row>
    <row r="340" spans="2:7" x14ac:dyDescent="0.25">
      <c r="B340" s="62">
        <v>6171</v>
      </c>
      <c r="C340" s="54"/>
      <c r="D340" s="54" t="s">
        <v>392</v>
      </c>
      <c r="E340" s="356">
        <v>100</v>
      </c>
      <c r="F340" s="356">
        <v>0</v>
      </c>
      <c r="G340" s="420">
        <f t="shared" si="19"/>
        <v>-100</v>
      </c>
    </row>
    <row r="341" spans="2:7" x14ac:dyDescent="0.25">
      <c r="B341" s="62">
        <v>6171</v>
      </c>
      <c r="C341" s="54"/>
      <c r="D341" s="54" t="s">
        <v>393</v>
      </c>
      <c r="E341" s="356">
        <v>700</v>
      </c>
      <c r="F341" s="356">
        <v>492</v>
      </c>
      <c r="G341" s="420">
        <f t="shared" si="19"/>
        <v>-208</v>
      </c>
    </row>
    <row r="342" spans="2:7" x14ac:dyDescent="0.25">
      <c r="B342" s="62">
        <v>6171</v>
      </c>
      <c r="C342" s="54"/>
      <c r="D342" s="54" t="s">
        <v>394</v>
      </c>
      <c r="E342" s="356">
        <v>549.23</v>
      </c>
      <c r="F342" s="356">
        <v>227</v>
      </c>
      <c r="G342" s="420">
        <f t="shared" si="19"/>
        <v>-322.23</v>
      </c>
    </row>
    <row r="343" spans="2:7" x14ac:dyDescent="0.25">
      <c r="B343" s="62">
        <v>6171</v>
      </c>
      <c r="C343" s="54"/>
      <c r="D343" s="54" t="s">
        <v>395</v>
      </c>
      <c r="E343" s="356">
        <v>46</v>
      </c>
      <c r="F343" s="356">
        <v>46</v>
      </c>
      <c r="G343" s="420">
        <f t="shared" si="19"/>
        <v>0</v>
      </c>
    </row>
    <row r="344" spans="2:7" x14ac:dyDescent="0.25">
      <c r="B344" s="62">
        <v>6171</v>
      </c>
      <c r="C344" s="54"/>
      <c r="D344" s="54" t="s">
        <v>396</v>
      </c>
      <c r="E344" s="357">
        <v>44</v>
      </c>
      <c r="F344" s="357">
        <v>44</v>
      </c>
      <c r="G344" s="420">
        <f t="shared" si="19"/>
        <v>0</v>
      </c>
    </row>
    <row r="345" spans="2:7" x14ac:dyDescent="0.25">
      <c r="B345" s="62">
        <v>6171</v>
      </c>
      <c r="C345" s="54"/>
      <c r="D345" s="54" t="s">
        <v>397</v>
      </c>
      <c r="E345" s="356">
        <v>625</v>
      </c>
      <c r="F345" s="356">
        <v>346</v>
      </c>
      <c r="G345" s="420">
        <f t="shared" si="19"/>
        <v>-279</v>
      </c>
    </row>
    <row r="346" spans="2:7" x14ac:dyDescent="0.25">
      <c r="B346" s="62">
        <v>6171</v>
      </c>
      <c r="C346" s="54"/>
      <c r="D346" s="54" t="s">
        <v>398</v>
      </c>
      <c r="E346" s="356">
        <v>300</v>
      </c>
      <c r="F346" s="356">
        <v>96</v>
      </c>
      <c r="G346" s="420">
        <f t="shared" si="19"/>
        <v>-204</v>
      </c>
    </row>
    <row r="347" spans="2:7" x14ac:dyDescent="0.25">
      <c r="B347" s="52">
        <v>6171</v>
      </c>
      <c r="C347" s="54"/>
      <c r="D347" s="54" t="s">
        <v>399</v>
      </c>
      <c r="E347" s="356">
        <v>300</v>
      </c>
      <c r="F347" s="356">
        <v>76</v>
      </c>
      <c r="G347" s="420">
        <f t="shared" si="19"/>
        <v>-224</v>
      </c>
    </row>
    <row r="348" spans="2:7" x14ac:dyDescent="0.25">
      <c r="B348" s="52">
        <v>6171</v>
      </c>
      <c r="C348" s="54">
        <v>5363</v>
      </c>
      <c r="D348" s="54" t="s">
        <v>1100</v>
      </c>
      <c r="E348" s="356">
        <v>300</v>
      </c>
      <c r="F348" s="356">
        <v>300</v>
      </c>
      <c r="G348" s="420">
        <f t="shared" si="19"/>
        <v>0</v>
      </c>
    </row>
    <row r="349" spans="2:7" x14ac:dyDescent="0.25">
      <c r="B349" s="86">
        <v>61</v>
      </c>
      <c r="C349" s="75"/>
      <c r="D349" s="75" t="s">
        <v>167</v>
      </c>
      <c r="E349" s="365">
        <f>SUM(E301:E348)</f>
        <v>103858.23</v>
      </c>
      <c r="F349" s="365">
        <f>SUM(F301:F348)</f>
        <v>83706</v>
      </c>
      <c r="G349" s="84">
        <f>SUM(G301:G348)</f>
        <v>-20152.23</v>
      </c>
    </row>
    <row r="350" spans="2:7" x14ac:dyDescent="0.25">
      <c r="B350" s="62"/>
      <c r="C350" s="54"/>
      <c r="D350" s="73" t="s">
        <v>400</v>
      </c>
      <c r="E350" s="357"/>
      <c r="F350" s="357"/>
      <c r="G350" s="65"/>
    </row>
    <row r="351" spans="2:7" x14ac:dyDescent="0.25">
      <c r="B351" s="62">
        <v>6310</v>
      </c>
      <c r="C351" s="57"/>
      <c r="D351" s="54" t="s">
        <v>401</v>
      </c>
      <c r="E351" s="357">
        <v>500</v>
      </c>
      <c r="F351" s="357">
        <v>340</v>
      </c>
      <c r="G351" s="420">
        <f>F351-E351</f>
        <v>-160</v>
      </c>
    </row>
    <row r="352" spans="2:7" x14ac:dyDescent="0.25">
      <c r="B352" s="64">
        <v>6310</v>
      </c>
      <c r="C352" s="57"/>
      <c r="D352" s="57" t="s">
        <v>402</v>
      </c>
      <c r="E352" s="356">
        <v>3600</v>
      </c>
      <c r="F352" s="356">
        <v>3271</v>
      </c>
      <c r="G352" s="420">
        <f>F352-E352</f>
        <v>-329</v>
      </c>
    </row>
    <row r="353" spans="2:7" x14ac:dyDescent="0.25">
      <c r="B353" s="64">
        <v>6330</v>
      </c>
      <c r="C353" s="57">
        <v>5342</v>
      </c>
      <c r="D353" s="57" t="s">
        <v>149</v>
      </c>
      <c r="E353" s="356">
        <v>2700</v>
      </c>
      <c r="F353" s="356">
        <v>2700</v>
      </c>
      <c r="G353" s="420">
        <f>F353-E353</f>
        <v>0</v>
      </c>
    </row>
    <row r="354" spans="2:7" x14ac:dyDescent="0.25">
      <c r="B354" s="62"/>
      <c r="C354" s="54"/>
      <c r="D354" s="73" t="s">
        <v>403</v>
      </c>
      <c r="E354" s="357"/>
      <c r="F354" s="357"/>
      <c r="G354" s="55"/>
    </row>
    <row r="355" spans="2:7" x14ac:dyDescent="0.25">
      <c r="B355" s="52"/>
      <c r="C355" s="54"/>
      <c r="D355" s="54"/>
      <c r="E355" s="356"/>
      <c r="F355" s="356"/>
      <c r="G355" s="55"/>
    </row>
    <row r="356" spans="2:7" x14ac:dyDescent="0.25">
      <c r="B356" s="64">
        <v>6399</v>
      </c>
      <c r="C356" s="57">
        <v>5365</v>
      </c>
      <c r="D356" s="57" t="s">
        <v>404</v>
      </c>
      <c r="E356" s="356">
        <v>13091</v>
      </c>
      <c r="F356" s="356">
        <v>13091</v>
      </c>
      <c r="G356" s="420">
        <f>F356-E356</f>
        <v>0</v>
      </c>
    </row>
    <row r="357" spans="2:7" x14ac:dyDescent="0.25">
      <c r="B357" s="64"/>
      <c r="C357" s="57"/>
      <c r="D357" s="82" t="s">
        <v>405</v>
      </c>
      <c r="E357" s="356"/>
      <c r="F357" s="356"/>
      <c r="G357" s="55"/>
    </row>
    <row r="358" spans="2:7" x14ac:dyDescent="0.25">
      <c r="B358" s="64">
        <v>6402</v>
      </c>
      <c r="C358" s="57">
        <v>5364</v>
      </c>
      <c r="D358" s="57" t="s">
        <v>406</v>
      </c>
      <c r="E358" s="356">
        <v>72</v>
      </c>
      <c r="F358" s="356">
        <v>72</v>
      </c>
      <c r="G358" s="420">
        <f>F358-E358</f>
        <v>0</v>
      </c>
    </row>
    <row r="359" spans="2:7" x14ac:dyDescent="0.25">
      <c r="B359" s="64">
        <v>6402</v>
      </c>
      <c r="C359" s="57">
        <v>5364</v>
      </c>
      <c r="D359" s="92" t="s">
        <v>1106</v>
      </c>
      <c r="E359" s="356">
        <v>21</v>
      </c>
      <c r="F359" s="356">
        <v>16</v>
      </c>
      <c r="G359" s="420">
        <f>F359-E359</f>
        <v>-5</v>
      </c>
    </row>
    <row r="360" spans="2:7" x14ac:dyDescent="0.25">
      <c r="B360" s="64"/>
      <c r="C360" s="57"/>
      <c r="D360" s="54"/>
      <c r="E360" s="356"/>
      <c r="F360" s="356"/>
      <c r="G360" s="55"/>
    </row>
    <row r="361" spans="2:7" x14ac:dyDescent="0.25">
      <c r="B361" s="86" t="s">
        <v>26</v>
      </c>
      <c r="C361" s="75"/>
      <c r="D361" s="75" t="s">
        <v>167</v>
      </c>
      <c r="E361" s="365">
        <f>SUM(E351:E352,E356:E359)</f>
        <v>17284</v>
      </c>
      <c r="F361" s="365">
        <f>SUM(F351:F352,F356:F359)</f>
        <v>16790</v>
      </c>
      <c r="G361" s="84">
        <f>SUM(G351:G359)</f>
        <v>-494</v>
      </c>
    </row>
    <row r="362" spans="2:7" ht="21.75" customHeight="1" x14ac:dyDescent="0.25">
      <c r="B362" s="515" t="s">
        <v>407</v>
      </c>
      <c r="C362" s="515"/>
      <c r="D362" s="515"/>
      <c r="E362" s="360">
        <f>+E363+E394+E443+E447+E445</f>
        <v>108733.23</v>
      </c>
      <c r="F362" s="360">
        <f>+F363+F394+F443+F447+F445</f>
        <v>45863.520000000004</v>
      </c>
      <c r="G362" s="72">
        <f>+G363+G394+G443+G447+G445</f>
        <v>-62869.71</v>
      </c>
    </row>
    <row r="363" spans="2:7" s="123" customFormat="1" x14ac:dyDescent="0.25">
      <c r="B363" s="417"/>
      <c r="C363" s="61"/>
      <c r="D363" s="61" t="s">
        <v>155</v>
      </c>
      <c r="E363" s="418">
        <f>+E380+E393</f>
        <v>48431</v>
      </c>
      <c r="F363" s="418">
        <f>+F380+F393</f>
        <v>21516</v>
      </c>
      <c r="G363" s="419">
        <f>+G380+G393</f>
        <v>-26915</v>
      </c>
    </row>
    <row r="364" spans="2:7" x14ac:dyDescent="0.25">
      <c r="B364" s="52">
        <v>22</v>
      </c>
      <c r="C364" s="54"/>
      <c r="D364" s="90" t="s">
        <v>408</v>
      </c>
      <c r="E364" s="357"/>
      <c r="F364" s="357"/>
      <c r="G364" s="65"/>
    </row>
    <row r="365" spans="2:7" x14ac:dyDescent="0.25">
      <c r="B365" s="66" t="s">
        <v>112</v>
      </c>
      <c r="C365" s="57"/>
      <c r="D365" s="57" t="s">
        <v>409</v>
      </c>
      <c r="E365" s="357">
        <v>60</v>
      </c>
      <c r="F365" s="357">
        <v>0</v>
      </c>
      <c r="G365" s="420">
        <f t="shared" ref="G365:G370" si="20">F365-E365</f>
        <v>-60</v>
      </c>
    </row>
    <row r="366" spans="2:7" x14ac:dyDescent="0.25">
      <c r="B366" s="66" t="s">
        <v>112</v>
      </c>
      <c r="C366" s="57"/>
      <c r="D366" s="57" t="s">
        <v>410</v>
      </c>
      <c r="E366" s="357">
        <v>110</v>
      </c>
      <c r="F366" s="357">
        <v>92</v>
      </c>
      <c r="G366" s="420">
        <f t="shared" si="20"/>
        <v>-18</v>
      </c>
    </row>
    <row r="367" spans="2:7" x14ac:dyDescent="0.25">
      <c r="B367" s="52" t="s">
        <v>112</v>
      </c>
      <c r="C367" s="54"/>
      <c r="D367" s="54" t="s">
        <v>411</v>
      </c>
      <c r="E367" s="356">
        <v>0</v>
      </c>
      <c r="F367" s="356">
        <v>0</v>
      </c>
      <c r="G367" s="420">
        <f t="shared" si="20"/>
        <v>0</v>
      </c>
    </row>
    <row r="368" spans="2:7" x14ac:dyDescent="0.25">
      <c r="B368" s="66" t="s">
        <v>112</v>
      </c>
      <c r="C368" s="57"/>
      <c r="D368" s="57" t="s">
        <v>412</v>
      </c>
      <c r="E368" s="356">
        <v>7000</v>
      </c>
      <c r="F368" s="356">
        <v>253</v>
      </c>
      <c r="G368" s="420">
        <f t="shared" si="20"/>
        <v>-6747</v>
      </c>
    </row>
    <row r="369" spans="2:9" x14ac:dyDescent="0.25">
      <c r="B369" s="52" t="s">
        <v>112</v>
      </c>
      <c r="C369" s="54"/>
      <c r="D369" s="57" t="s">
        <v>413</v>
      </c>
      <c r="E369" s="356">
        <v>135</v>
      </c>
      <c r="F369" s="356">
        <v>0</v>
      </c>
      <c r="G369" s="420">
        <f t="shared" si="20"/>
        <v>-135</v>
      </c>
    </row>
    <row r="370" spans="2:9" x14ac:dyDescent="0.25">
      <c r="B370" s="52">
        <v>2212</v>
      </c>
      <c r="C370" s="54"/>
      <c r="D370" s="57" t="s">
        <v>414</v>
      </c>
      <c r="E370" s="356">
        <v>300</v>
      </c>
      <c r="F370" s="356">
        <v>121</v>
      </c>
      <c r="G370" s="420">
        <f t="shared" si="20"/>
        <v>-179</v>
      </c>
    </row>
    <row r="371" spans="2:9" x14ac:dyDescent="0.25">
      <c r="B371" s="91"/>
      <c r="C371" s="92"/>
      <c r="D371" s="90" t="s">
        <v>415</v>
      </c>
      <c r="E371" s="367"/>
      <c r="F371" s="367"/>
      <c r="G371" s="93"/>
    </row>
    <row r="372" spans="2:9" x14ac:dyDescent="0.25">
      <c r="B372" s="52" t="s">
        <v>91</v>
      </c>
      <c r="C372" s="54"/>
      <c r="D372" s="57" t="s">
        <v>416</v>
      </c>
      <c r="E372" s="356">
        <v>300</v>
      </c>
      <c r="F372" s="356">
        <v>210</v>
      </c>
      <c r="G372" s="420">
        <f t="shared" ref="G372:G378" si="21">F372-E372</f>
        <v>-90</v>
      </c>
    </row>
    <row r="373" spans="2:9" x14ac:dyDescent="0.25">
      <c r="B373" s="448">
        <v>2219</v>
      </c>
      <c r="C373" s="54"/>
      <c r="D373" s="57" t="s">
        <v>417</v>
      </c>
      <c r="E373" s="449">
        <v>900</v>
      </c>
      <c r="F373" s="356">
        <v>874</v>
      </c>
      <c r="G373" s="420">
        <f t="shared" si="21"/>
        <v>-26</v>
      </c>
    </row>
    <row r="374" spans="2:9" x14ac:dyDescent="0.25">
      <c r="B374" s="52" t="s">
        <v>91</v>
      </c>
      <c r="C374" s="54"/>
      <c r="D374" s="57" t="s">
        <v>418</v>
      </c>
      <c r="E374" s="356">
        <v>30</v>
      </c>
      <c r="F374" s="356">
        <v>24</v>
      </c>
      <c r="G374" s="420">
        <f t="shared" si="21"/>
        <v>-6</v>
      </c>
    </row>
    <row r="375" spans="2:9" x14ac:dyDescent="0.25">
      <c r="B375" s="52" t="s">
        <v>91</v>
      </c>
      <c r="C375" s="54"/>
      <c r="D375" s="57" t="s">
        <v>419</v>
      </c>
      <c r="E375" s="356">
        <f>15400-500</f>
        <v>14900</v>
      </c>
      <c r="F375" s="356">
        <v>14679</v>
      </c>
      <c r="G375" s="420">
        <f t="shared" si="21"/>
        <v>-221</v>
      </c>
    </row>
    <row r="376" spans="2:9" x14ac:dyDescent="0.25">
      <c r="B376" s="66" t="s">
        <v>91</v>
      </c>
      <c r="C376" s="57"/>
      <c r="D376" s="57" t="s">
        <v>420</v>
      </c>
      <c r="E376" s="356">
        <v>5000</v>
      </c>
      <c r="F376" s="356">
        <v>464</v>
      </c>
      <c r="G376" s="420">
        <f t="shared" si="21"/>
        <v>-4536</v>
      </c>
    </row>
    <row r="377" spans="2:9" x14ac:dyDescent="0.25">
      <c r="B377" s="52" t="s">
        <v>91</v>
      </c>
      <c r="C377" s="54"/>
      <c r="D377" s="57" t="s">
        <v>421</v>
      </c>
      <c r="E377" s="356">
        <v>2000</v>
      </c>
      <c r="F377" s="356">
        <v>0</v>
      </c>
      <c r="G377" s="420">
        <f t="shared" si="21"/>
        <v>-2000</v>
      </c>
      <c r="I377" s="378"/>
    </row>
    <row r="378" spans="2:9" x14ac:dyDescent="0.25">
      <c r="B378" s="52">
        <v>2219</v>
      </c>
      <c r="C378" s="54"/>
      <c r="D378" s="57" t="s">
        <v>422</v>
      </c>
      <c r="E378" s="356">
        <v>206</v>
      </c>
      <c r="F378" s="356">
        <v>206</v>
      </c>
      <c r="G378" s="420">
        <f t="shared" si="21"/>
        <v>0</v>
      </c>
    </row>
    <row r="379" spans="2:9" x14ac:dyDescent="0.25">
      <c r="B379" s="52">
        <v>2219</v>
      </c>
      <c r="C379" s="54"/>
      <c r="D379" s="57" t="s">
        <v>1105</v>
      </c>
      <c r="E379" s="449">
        <v>750</v>
      </c>
      <c r="F379" s="356">
        <v>216</v>
      </c>
      <c r="G379" s="420">
        <f t="shared" ref="G379" si="22">F379-E379</f>
        <v>-534</v>
      </c>
      <c r="H379" s="490"/>
    </row>
    <row r="380" spans="2:9" x14ac:dyDescent="0.25">
      <c r="B380" s="94">
        <v>22</v>
      </c>
      <c r="C380" s="95"/>
      <c r="D380" s="95" t="s">
        <v>167</v>
      </c>
      <c r="E380" s="368">
        <f>SUM(E364:E379)</f>
        <v>31691</v>
      </c>
      <c r="F380" s="368">
        <f>SUM(F364:F379)</f>
        <v>17139</v>
      </c>
      <c r="G380" s="96">
        <f>SUM(G364:G379)</f>
        <v>-14552</v>
      </c>
    </row>
    <row r="381" spans="2:9" x14ac:dyDescent="0.25">
      <c r="B381" s="62">
        <v>23</v>
      </c>
      <c r="C381" s="54"/>
      <c r="D381" s="73" t="s">
        <v>423</v>
      </c>
      <c r="E381" s="361"/>
      <c r="F381" s="361"/>
      <c r="G381" s="74"/>
    </row>
    <row r="382" spans="2:9" x14ac:dyDescent="0.25">
      <c r="B382" s="62" t="s">
        <v>169</v>
      </c>
      <c r="C382" s="54"/>
      <c r="D382" s="57" t="s">
        <v>424</v>
      </c>
      <c r="E382" s="356">
        <v>4800</v>
      </c>
      <c r="F382" s="356">
        <v>155</v>
      </c>
      <c r="G382" s="420">
        <f t="shared" ref="G382:G391" si="23">F382-E382</f>
        <v>-4645</v>
      </c>
    </row>
    <row r="383" spans="2:9" x14ac:dyDescent="0.25">
      <c r="B383" s="52" t="s">
        <v>169</v>
      </c>
      <c r="C383" s="54"/>
      <c r="D383" s="54" t="s">
        <v>425</v>
      </c>
      <c r="E383" s="357">
        <v>1000</v>
      </c>
      <c r="F383" s="357">
        <v>75</v>
      </c>
      <c r="G383" s="420">
        <f t="shared" si="23"/>
        <v>-925</v>
      </c>
    </row>
    <row r="384" spans="2:9" x14ac:dyDescent="0.25">
      <c r="B384" s="62" t="s">
        <v>169</v>
      </c>
      <c r="C384" s="54"/>
      <c r="D384" s="57" t="s">
        <v>426</v>
      </c>
      <c r="E384" s="356">
        <v>180</v>
      </c>
      <c r="F384" s="356">
        <v>0</v>
      </c>
      <c r="G384" s="420">
        <f t="shared" si="23"/>
        <v>-180</v>
      </c>
    </row>
    <row r="385" spans="2:9" x14ac:dyDescent="0.25">
      <c r="B385" s="64" t="s">
        <v>169</v>
      </c>
      <c r="C385" s="57"/>
      <c r="D385" s="57" t="s">
        <v>427</v>
      </c>
      <c r="E385" s="364">
        <v>3800</v>
      </c>
      <c r="F385" s="364">
        <v>3742</v>
      </c>
      <c r="G385" s="420">
        <f t="shared" si="23"/>
        <v>-58</v>
      </c>
    </row>
    <row r="386" spans="2:9" x14ac:dyDescent="0.25">
      <c r="B386" s="64" t="s">
        <v>169</v>
      </c>
      <c r="C386" s="57"/>
      <c r="D386" s="57" t="s">
        <v>1095</v>
      </c>
      <c r="E386" s="364">
        <v>200</v>
      </c>
      <c r="F386" s="364">
        <v>122</v>
      </c>
      <c r="G386" s="420">
        <f t="shared" ref="G386" si="24">F386-E386</f>
        <v>-78</v>
      </c>
    </row>
    <row r="387" spans="2:9" x14ac:dyDescent="0.25">
      <c r="B387" s="64" t="s">
        <v>169</v>
      </c>
      <c r="C387" s="57"/>
      <c r="D387" s="57" t="s">
        <v>428</v>
      </c>
      <c r="E387" s="364">
        <v>610</v>
      </c>
      <c r="F387" s="364">
        <v>0</v>
      </c>
      <c r="G387" s="420">
        <f t="shared" si="23"/>
        <v>-610</v>
      </c>
    </row>
    <row r="388" spans="2:9" x14ac:dyDescent="0.25">
      <c r="B388" s="52" t="s">
        <v>126</v>
      </c>
      <c r="C388" s="57"/>
      <c r="D388" s="54" t="s">
        <v>429</v>
      </c>
      <c r="E388" s="361">
        <v>4500</v>
      </c>
      <c r="F388" s="361">
        <v>0</v>
      </c>
      <c r="G388" s="420">
        <f t="shared" si="23"/>
        <v>-4500</v>
      </c>
    </row>
    <row r="389" spans="2:9" x14ac:dyDescent="0.25">
      <c r="B389" s="52" t="s">
        <v>126</v>
      </c>
      <c r="C389" s="57"/>
      <c r="D389" s="57" t="s">
        <v>430</v>
      </c>
      <c r="E389" s="364">
        <v>150</v>
      </c>
      <c r="F389" s="364">
        <v>142</v>
      </c>
      <c r="G389" s="420">
        <f t="shared" si="23"/>
        <v>-8</v>
      </c>
    </row>
    <row r="390" spans="2:9" x14ac:dyDescent="0.25">
      <c r="B390" s="52" t="s">
        <v>126</v>
      </c>
      <c r="C390" s="57"/>
      <c r="D390" s="57" t="s">
        <v>431</v>
      </c>
      <c r="E390" s="364">
        <v>800</v>
      </c>
      <c r="F390" s="364">
        <v>0</v>
      </c>
      <c r="G390" s="420">
        <f t="shared" si="23"/>
        <v>-800</v>
      </c>
    </row>
    <row r="391" spans="2:9" x14ac:dyDescent="0.25">
      <c r="B391" s="52" t="s">
        <v>126</v>
      </c>
      <c r="C391" s="57"/>
      <c r="D391" s="57" t="s">
        <v>1121</v>
      </c>
      <c r="E391" s="364">
        <v>500</v>
      </c>
      <c r="F391" s="364">
        <v>0</v>
      </c>
      <c r="G391" s="420">
        <f t="shared" si="23"/>
        <v>-500</v>
      </c>
    </row>
    <row r="392" spans="2:9" x14ac:dyDescent="0.25">
      <c r="B392" s="52" t="s">
        <v>126</v>
      </c>
      <c r="C392" s="57"/>
      <c r="D392" s="57" t="s">
        <v>432</v>
      </c>
      <c r="E392" s="364">
        <v>200</v>
      </c>
      <c r="F392" s="364">
        <v>141</v>
      </c>
      <c r="G392" s="420">
        <f>F392-E392</f>
        <v>-59</v>
      </c>
      <c r="I392" s="378"/>
    </row>
    <row r="393" spans="2:9" x14ac:dyDescent="0.25">
      <c r="B393" s="94">
        <v>23</v>
      </c>
      <c r="C393" s="95"/>
      <c r="D393" s="95" t="s">
        <v>167</v>
      </c>
      <c r="E393" s="368">
        <f>SUM(E382:E392)</f>
        <v>16740</v>
      </c>
      <c r="F393" s="368">
        <f>SUM(F382:F392)</f>
        <v>4377</v>
      </c>
      <c r="G393" s="96">
        <f>SUM(G382:G392)</f>
        <v>-12363</v>
      </c>
    </row>
    <row r="394" spans="2:9" s="123" customFormat="1" x14ac:dyDescent="0.25">
      <c r="B394" s="417"/>
      <c r="C394" s="61"/>
      <c r="D394" s="61" t="s">
        <v>184</v>
      </c>
      <c r="E394" s="430">
        <f>+E402+E410+E422+E442</f>
        <v>42584</v>
      </c>
      <c r="F394" s="430">
        <f>+F402+F410+F422+F442</f>
        <v>17132</v>
      </c>
      <c r="G394" s="431">
        <f>+G402+G410+G422+G442</f>
        <v>-25452</v>
      </c>
    </row>
    <row r="395" spans="2:9" x14ac:dyDescent="0.25">
      <c r="B395" s="52">
        <v>31</v>
      </c>
      <c r="C395" s="54"/>
      <c r="D395" s="73" t="s">
        <v>14</v>
      </c>
      <c r="E395" s="361"/>
      <c r="F395" s="361"/>
      <c r="G395" s="74"/>
    </row>
    <row r="396" spans="2:9" x14ac:dyDescent="0.25">
      <c r="B396" s="52">
        <v>3111</v>
      </c>
      <c r="C396" s="54"/>
      <c r="D396" s="73" t="s">
        <v>433</v>
      </c>
      <c r="E396" s="361"/>
      <c r="F396" s="361"/>
      <c r="G396" s="74"/>
    </row>
    <row r="397" spans="2:9" x14ac:dyDescent="0.25">
      <c r="B397" s="97" t="s">
        <v>187</v>
      </c>
      <c r="C397" s="54"/>
      <c r="D397" s="54" t="s">
        <v>434</v>
      </c>
      <c r="E397" s="357">
        <v>2000</v>
      </c>
      <c r="F397" s="357">
        <v>1929</v>
      </c>
      <c r="G397" s="420">
        <f>F397-E397</f>
        <v>-71</v>
      </c>
    </row>
    <row r="398" spans="2:9" x14ac:dyDescent="0.25">
      <c r="B398" s="98">
        <v>3113</v>
      </c>
      <c r="C398" s="99"/>
      <c r="D398" s="100" t="s">
        <v>194</v>
      </c>
      <c r="E398" s="99"/>
      <c r="F398" s="99"/>
      <c r="G398" s="101"/>
    </row>
    <row r="399" spans="2:9" x14ac:dyDescent="0.25">
      <c r="B399" s="102" t="s">
        <v>93</v>
      </c>
      <c r="C399" s="92"/>
      <c r="D399" s="92" t="s">
        <v>1098</v>
      </c>
      <c r="E399" s="148">
        <v>3000</v>
      </c>
      <c r="F399" s="148">
        <v>46</v>
      </c>
      <c r="G399" s="420">
        <f>F399-E399</f>
        <v>-2954</v>
      </c>
    </row>
    <row r="400" spans="2:9" x14ac:dyDescent="0.25">
      <c r="B400" s="102" t="s">
        <v>93</v>
      </c>
      <c r="C400" s="92"/>
      <c r="D400" s="92" t="s">
        <v>1082</v>
      </c>
      <c r="E400" s="148">
        <v>300</v>
      </c>
      <c r="F400" s="148">
        <v>0</v>
      </c>
      <c r="G400" s="420">
        <f>F400-E400</f>
        <v>-300</v>
      </c>
    </row>
    <row r="401" spans="2:9" x14ac:dyDescent="0.25">
      <c r="B401" s="102">
        <v>3113</v>
      </c>
      <c r="C401" s="92"/>
      <c r="D401" s="92" t="s">
        <v>435</v>
      </c>
      <c r="E401" s="148">
        <v>200</v>
      </c>
      <c r="F401" s="148">
        <v>54</v>
      </c>
      <c r="G401" s="420">
        <f>F401-E401</f>
        <v>-146</v>
      </c>
    </row>
    <row r="402" spans="2:9" x14ac:dyDescent="0.25">
      <c r="B402" s="94">
        <v>31</v>
      </c>
      <c r="C402" s="95"/>
      <c r="D402" s="103" t="s">
        <v>167</v>
      </c>
      <c r="E402" s="368">
        <f>SUM(E397:E401)</f>
        <v>5500</v>
      </c>
      <c r="F402" s="368">
        <f>SUM(F397:F401)</f>
        <v>2029</v>
      </c>
      <c r="G402" s="96">
        <f>SUM(G397:G401)</f>
        <v>-3471</v>
      </c>
    </row>
    <row r="403" spans="2:9" s="81" customFormat="1" x14ac:dyDescent="0.25">
      <c r="B403" s="64">
        <v>3313</v>
      </c>
      <c r="C403" s="57"/>
      <c r="D403" s="104" t="s">
        <v>1078</v>
      </c>
      <c r="E403" s="356"/>
      <c r="F403" s="356"/>
      <c r="G403" s="63"/>
    </row>
    <row r="404" spans="2:9" x14ac:dyDescent="0.25">
      <c r="B404" s="62">
        <v>3313</v>
      </c>
      <c r="C404" s="54"/>
      <c r="D404" s="105" t="s">
        <v>1079</v>
      </c>
      <c r="E404" s="361">
        <v>42</v>
      </c>
      <c r="F404" s="361">
        <v>41</v>
      </c>
      <c r="G404" s="420">
        <f>F404-E404</f>
        <v>-1</v>
      </c>
    </row>
    <row r="405" spans="2:9" x14ac:dyDescent="0.25">
      <c r="B405" s="62">
        <v>3314</v>
      </c>
      <c r="C405" s="54"/>
      <c r="D405" s="104" t="s">
        <v>215</v>
      </c>
      <c r="E405" s="361"/>
      <c r="F405" s="361"/>
      <c r="G405" s="450"/>
    </row>
    <row r="406" spans="2:9" x14ac:dyDescent="0.25">
      <c r="B406" s="62">
        <v>3314</v>
      </c>
      <c r="C406" s="54"/>
      <c r="D406" s="105" t="s">
        <v>1122</v>
      </c>
      <c r="E406" s="361">
        <v>0</v>
      </c>
      <c r="F406" s="361">
        <v>209</v>
      </c>
      <c r="G406" s="420">
        <f>F406-E406</f>
        <v>209</v>
      </c>
    </row>
    <row r="407" spans="2:9" x14ac:dyDescent="0.25">
      <c r="B407" s="62">
        <v>3322</v>
      </c>
      <c r="C407" s="54"/>
      <c r="D407" s="104" t="s">
        <v>230</v>
      </c>
      <c r="E407" s="361"/>
      <c r="F407" s="361"/>
      <c r="G407" s="74"/>
    </row>
    <row r="408" spans="2:9" x14ac:dyDescent="0.25">
      <c r="B408" s="62" t="s">
        <v>231</v>
      </c>
      <c r="C408" s="54"/>
      <c r="D408" s="105" t="s">
        <v>436</v>
      </c>
      <c r="E408" s="361">
        <v>600</v>
      </c>
      <c r="F408" s="361">
        <v>0</v>
      </c>
      <c r="G408" s="420">
        <f>F408-E408</f>
        <v>-600</v>
      </c>
    </row>
    <row r="409" spans="2:9" x14ac:dyDescent="0.25">
      <c r="B409" s="62" t="s">
        <v>231</v>
      </c>
      <c r="C409" s="54"/>
      <c r="D409" s="105" t="s">
        <v>437</v>
      </c>
      <c r="E409" s="357">
        <v>100</v>
      </c>
      <c r="F409" s="357">
        <v>22</v>
      </c>
      <c r="G409" s="420">
        <f>F409-E409</f>
        <v>-78</v>
      </c>
    </row>
    <row r="410" spans="2:9" x14ac:dyDescent="0.25">
      <c r="B410" s="94">
        <v>33</v>
      </c>
      <c r="C410" s="95"/>
      <c r="D410" s="103" t="s">
        <v>236</v>
      </c>
      <c r="E410" s="369">
        <f>SUM(E404:E409)</f>
        <v>742</v>
      </c>
      <c r="F410" s="369">
        <f>SUM(F404:F409)</f>
        <v>272</v>
      </c>
      <c r="G410" s="106">
        <f>SUM(G404:G409)</f>
        <v>-470</v>
      </c>
    </row>
    <row r="411" spans="2:9" x14ac:dyDescent="0.25">
      <c r="B411" s="62">
        <v>3412</v>
      </c>
      <c r="C411" s="54"/>
      <c r="D411" s="104" t="s">
        <v>438</v>
      </c>
      <c r="E411" s="364"/>
      <c r="F411" s="364"/>
      <c r="G411" s="80"/>
    </row>
    <row r="412" spans="2:9" x14ac:dyDescent="0.25">
      <c r="B412" s="64">
        <v>3412</v>
      </c>
      <c r="C412" s="57"/>
      <c r="D412" s="105" t="s">
        <v>439</v>
      </c>
      <c r="E412" s="356">
        <v>8200</v>
      </c>
      <c r="F412" s="356">
        <v>1373</v>
      </c>
      <c r="G412" s="420">
        <f>F412-E412</f>
        <v>-6827</v>
      </c>
    </row>
    <row r="413" spans="2:9" x14ac:dyDescent="0.25">
      <c r="B413" s="52" t="s">
        <v>238</v>
      </c>
      <c r="C413" s="54"/>
      <c r="D413" s="54" t="s">
        <v>440</v>
      </c>
      <c r="E413" s="357">
        <v>400</v>
      </c>
      <c r="F413" s="357">
        <v>329</v>
      </c>
      <c r="G413" s="420">
        <f>F413-E413</f>
        <v>-71</v>
      </c>
    </row>
    <row r="414" spans="2:9" x14ac:dyDescent="0.25">
      <c r="B414" s="52" t="s">
        <v>238</v>
      </c>
      <c r="C414" s="54"/>
      <c r="D414" s="54" t="s">
        <v>1096</v>
      </c>
      <c r="E414" s="357">
        <v>200</v>
      </c>
      <c r="F414" s="357">
        <v>0</v>
      </c>
      <c r="G414" s="420">
        <f>F414-E414</f>
        <v>-200</v>
      </c>
      <c r="I414" s="378"/>
    </row>
    <row r="415" spans="2:9" x14ac:dyDescent="0.25">
      <c r="B415" s="107">
        <v>3421</v>
      </c>
      <c r="C415" s="90"/>
      <c r="D415" s="100" t="s">
        <v>243</v>
      </c>
      <c r="E415" s="370"/>
      <c r="F415" s="370"/>
      <c r="G415" s="108"/>
    </row>
    <row r="416" spans="2:9" x14ac:dyDescent="0.25">
      <c r="B416" s="66">
        <v>3421</v>
      </c>
      <c r="C416" s="57"/>
      <c r="D416" s="57" t="s">
        <v>441</v>
      </c>
      <c r="E416" s="357">
        <v>150</v>
      </c>
      <c r="F416" s="357">
        <v>0</v>
      </c>
      <c r="G416" s="420">
        <f>F416-E416</f>
        <v>-150</v>
      </c>
    </row>
    <row r="417" spans="2:7" x14ac:dyDescent="0.25">
      <c r="B417" s="107">
        <v>3419</v>
      </c>
      <c r="C417" s="90"/>
      <c r="D417" s="100" t="s">
        <v>243</v>
      </c>
      <c r="E417" s="370"/>
      <c r="F417" s="370"/>
      <c r="G417" s="108"/>
    </row>
    <row r="418" spans="2:7" x14ac:dyDescent="0.25">
      <c r="B418" s="66" t="s">
        <v>244</v>
      </c>
      <c r="C418" s="57"/>
      <c r="D418" s="57" t="s">
        <v>442</v>
      </c>
      <c r="E418" s="357">
        <v>1000</v>
      </c>
      <c r="F418" s="357">
        <v>1000</v>
      </c>
      <c r="G418" s="420">
        <f>F418-E418</f>
        <v>0</v>
      </c>
    </row>
    <row r="419" spans="2:7" x14ac:dyDescent="0.25">
      <c r="B419" s="66">
        <v>3429</v>
      </c>
      <c r="C419" s="57"/>
      <c r="D419" s="82" t="s">
        <v>249</v>
      </c>
      <c r="E419" s="357"/>
      <c r="F419" s="357"/>
      <c r="G419" s="65"/>
    </row>
    <row r="420" spans="2:7" x14ac:dyDescent="0.25">
      <c r="B420" s="66">
        <v>3429</v>
      </c>
      <c r="C420" s="57"/>
      <c r="D420" s="57" t="s">
        <v>443</v>
      </c>
      <c r="E420" s="357">
        <v>1550</v>
      </c>
      <c r="F420" s="357">
        <v>1523</v>
      </c>
      <c r="G420" s="420">
        <f>F420-E420</f>
        <v>-27</v>
      </c>
    </row>
    <row r="421" spans="2:7" x14ac:dyDescent="0.25">
      <c r="B421" s="66">
        <v>3429</v>
      </c>
      <c r="C421" s="57"/>
      <c r="D421" s="105" t="s">
        <v>444</v>
      </c>
      <c r="E421" s="356">
        <v>200</v>
      </c>
      <c r="F421" s="356">
        <v>0</v>
      </c>
      <c r="G421" s="420">
        <f>F421-E421</f>
        <v>-200</v>
      </c>
    </row>
    <row r="422" spans="2:7" x14ac:dyDescent="0.25">
      <c r="B422" s="109">
        <v>34</v>
      </c>
      <c r="C422" s="110"/>
      <c r="D422" s="110" t="s">
        <v>236</v>
      </c>
      <c r="E422" s="368">
        <f>SUM(E412:E421)</f>
        <v>11700</v>
      </c>
      <c r="F422" s="368">
        <f>SUM(F412:F421)</f>
        <v>4225</v>
      </c>
      <c r="G422" s="96">
        <f>SUM(G412:G421)</f>
        <v>-7475</v>
      </c>
    </row>
    <row r="423" spans="2:7" x14ac:dyDescent="0.25">
      <c r="B423" s="107">
        <v>3612</v>
      </c>
      <c r="C423" s="90"/>
      <c r="D423" s="90" t="s">
        <v>256</v>
      </c>
      <c r="E423" s="371"/>
      <c r="F423" s="371"/>
      <c r="G423" s="111"/>
    </row>
    <row r="424" spans="2:7" x14ac:dyDescent="0.25">
      <c r="B424" s="107">
        <v>3612</v>
      </c>
      <c r="C424" s="92"/>
      <c r="D424" s="92" t="s">
        <v>1083</v>
      </c>
      <c r="E424" s="356">
        <v>500</v>
      </c>
      <c r="F424" s="356">
        <v>0</v>
      </c>
      <c r="G424" s="420">
        <f>F424-E424</f>
        <v>-500</v>
      </c>
    </row>
    <row r="425" spans="2:7" x14ac:dyDescent="0.25">
      <c r="B425" s="107">
        <v>3612</v>
      </c>
      <c r="C425" s="92"/>
      <c r="D425" s="92" t="s">
        <v>1084</v>
      </c>
      <c r="E425" s="356">
        <f>500-310</f>
        <v>190</v>
      </c>
      <c r="F425" s="356">
        <v>0</v>
      </c>
      <c r="G425" s="420">
        <f>F425-E425</f>
        <v>-190</v>
      </c>
    </row>
    <row r="426" spans="2:7" x14ac:dyDescent="0.25">
      <c r="B426" s="107">
        <v>3613</v>
      </c>
      <c r="C426" s="90"/>
      <c r="D426" s="90" t="s">
        <v>445</v>
      </c>
      <c r="E426" s="371"/>
      <c r="F426" s="371"/>
      <c r="G426" s="111"/>
    </row>
    <row r="427" spans="2:7" x14ac:dyDescent="0.25">
      <c r="B427" s="107">
        <v>3613</v>
      </c>
      <c r="C427" s="92"/>
      <c r="D427" s="92" t="s">
        <v>446</v>
      </c>
      <c r="E427" s="356">
        <v>3000</v>
      </c>
      <c r="F427" s="356">
        <v>43</v>
      </c>
      <c r="G427" s="420">
        <f>F427-E427</f>
        <v>-2957</v>
      </c>
    </row>
    <row r="428" spans="2:7" x14ac:dyDescent="0.25">
      <c r="B428" s="52" t="s">
        <v>261</v>
      </c>
      <c r="C428" s="54"/>
      <c r="D428" s="73" t="s">
        <v>260</v>
      </c>
      <c r="E428" s="361"/>
      <c r="F428" s="361"/>
      <c r="G428" s="74"/>
    </row>
    <row r="429" spans="2:7" x14ac:dyDescent="0.25">
      <c r="B429" s="52" t="s">
        <v>261</v>
      </c>
      <c r="C429" s="57"/>
      <c r="D429" s="54" t="s">
        <v>447</v>
      </c>
      <c r="E429" s="357">
        <f>600+500</f>
        <v>1100</v>
      </c>
      <c r="F429" s="357">
        <v>558</v>
      </c>
      <c r="G429" s="420">
        <f>F429-E429</f>
        <v>-542</v>
      </c>
    </row>
    <row r="430" spans="2:7" x14ac:dyDescent="0.25">
      <c r="B430" s="107">
        <v>3632</v>
      </c>
      <c r="C430" s="92"/>
      <c r="D430" s="90" t="s">
        <v>265</v>
      </c>
      <c r="E430" s="356"/>
      <c r="F430" s="356"/>
      <c r="G430" s="63"/>
    </row>
    <row r="431" spans="2:7" x14ac:dyDescent="0.25">
      <c r="B431" s="107">
        <v>3632</v>
      </c>
      <c r="C431" s="92"/>
      <c r="D431" s="92" t="s">
        <v>448</v>
      </c>
      <c r="E431" s="356">
        <v>1100</v>
      </c>
      <c r="F431" s="356">
        <v>1084</v>
      </c>
      <c r="G431" s="420">
        <f>F431-E431</f>
        <v>-16</v>
      </c>
    </row>
    <row r="432" spans="2:7" x14ac:dyDescent="0.25">
      <c r="B432" s="107">
        <v>3632</v>
      </c>
      <c r="C432" s="92"/>
      <c r="D432" s="92" t="s">
        <v>449</v>
      </c>
      <c r="E432" s="356">
        <v>1000</v>
      </c>
      <c r="F432" s="356">
        <v>311</v>
      </c>
      <c r="G432" s="420">
        <f>F432-E432</f>
        <v>-689</v>
      </c>
    </row>
    <row r="433" spans="2:9" x14ac:dyDescent="0.25">
      <c r="B433" s="107">
        <v>3639</v>
      </c>
      <c r="C433" s="92"/>
      <c r="D433" s="90" t="s">
        <v>450</v>
      </c>
      <c r="E433" s="92"/>
      <c r="F433" s="92"/>
      <c r="G433" s="112"/>
    </row>
    <row r="434" spans="2:9" x14ac:dyDescent="0.25">
      <c r="B434" s="107" t="s">
        <v>103</v>
      </c>
      <c r="C434" s="92"/>
      <c r="D434" s="99" t="s">
        <v>451</v>
      </c>
      <c r="E434" s="356">
        <f>4600+310</f>
        <v>4910</v>
      </c>
      <c r="F434" s="356">
        <f>4600+310</f>
        <v>4910</v>
      </c>
      <c r="G434" s="420">
        <f>F434-E434</f>
        <v>0</v>
      </c>
    </row>
    <row r="435" spans="2:9" x14ac:dyDescent="0.25">
      <c r="B435" s="107" t="s">
        <v>103</v>
      </c>
      <c r="C435" s="92"/>
      <c r="D435" s="92" t="s">
        <v>1123</v>
      </c>
      <c r="E435" s="356">
        <v>1600</v>
      </c>
      <c r="F435" s="356">
        <v>1442</v>
      </c>
      <c r="G435" s="420">
        <f>F435-E435</f>
        <v>-158</v>
      </c>
    </row>
    <row r="436" spans="2:9" x14ac:dyDescent="0.25">
      <c r="B436" s="107" t="s">
        <v>103</v>
      </c>
      <c r="C436" s="92"/>
      <c r="D436" s="92" t="s">
        <v>452</v>
      </c>
      <c r="E436" s="356">
        <v>50</v>
      </c>
      <c r="F436" s="356">
        <v>0</v>
      </c>
      <c r="G436" s="420">
        <f>F436-E436</f>
        <v>-50</v>
      </c>
    </row>
    <row r="437" spans="2:9" x14ac:dyDescent="0.25">
      <c r="B437" s="107" t="s">
        <v>103</v>
      </c>
      <c r="C437" s="92"/>
      <c r="D437" s="92" t="s">
        <v>453</v>
      </c>
      <c r="E437" s="357">
        <v>8792</v>
      </c>
      <c r="F437" s="357">
        <v>558</v>
      </c>
      <c r="G437" s="420">
        <f>F437-E437</f>
        <v>-8234</v>
      </c>
    </row>
    <row r="438" spans="2:9" x14ac:dyDescent="0.25">
      <c r="B438" s="107">
        <v>3722</v>
      </c>
      <c r="C438" s="92"/>
      <c r="D438" s="100" t="s">
        <v>288</v>
      </c>
      <c r="E438" s="356"/>
      <c r="F438" s="356"/>
      <c r="G438" s="63"/>
    </row>
    <row r="439" spans="2:9" x14ac:dyDescent="0.25">
      <c r="B439" s="107">
        <v>3722</v>
      </c>
      <c r="C439" s="92"/>
      <c r="D439" s="99" t="s">
        <v>454</v>
      </c>
      <c r="E439" s="356">
        <v>200</v>
      </c>
      <c r="F439" s="356">
        <v>0</v>
      </c>
      <c r="G439" s="420">
        <f>F439-E439</f>
        <v>-200</v>
      </c>
    </row>
    <row r="440" spans="2:9" x14ac:dyDescent="0.25">
      <c r="B440" s="107">
        <v>3745</v>
      </c>
      <c r="C440" s="92"/>
      <c r="D440" s="100" t="s">
        <v>308</v>
      </c>
      <c r="E440" s="356"/>
      <c r="F440" s="356"/>
      <c r="G440" s="63"/>
    </row>
    <row r="441" spans="2:9" x14ac:dyDescent="0.25">
      <c r="B441" s="107">
        <v>3745</v>
      </c>
      <c r="C441" s="92"/>
      <c r="D441" s="99" t="s">
        <v>1097</v>
      </c>
      <c r="E441" s="356">
        <v>500</v>
      </c>
      <c r="F441" s="356">
        <v>0</v>
      </c>
      <c r="G441" s="420">
        <f>F441-E441</f>
        <v>-500</v>
      </c>
      <c r="I441" s="378"/>
    </row>
    <row r="442" spans="2:9" x14ac:dyDescent="0.25">
      <c r="B442" s="109" t="s">
        <v>31</v>
      </c>
      <c r="C442" s="110"/>
      <c r="D442" s="110" t="s">
        <v>236</v>
      </c>
      <c r="E442" s="368">
        <f>SUM(E423:E441,E214)</f>
        <v>24642</v>
      </c>
      <c r="F442" s="368">
        <f>SUM(F423:F441,F214)</f>
        <v>10606</v>
      </c>
      <c r="G442" s="368">
        <f>SUM(G423:G441,G214)</f>
        <v>-14036</v>
      </c>
    </row>
    <row r="443" spans="2:9" s="123" customFormat="1" x14ac:dyDescent="0.25">
      <c r="B443" s="417"/>
      <c r="C443" s="61"/>
      <c r="D443" s="61" t="s">
        <v>455</v>
      </c>
      <c r="E443" s="418">
        <f>SUM(E444:E444)</f>
        <v>400</v>
      </c>
      <c r="F443" s="418">
        <f>SUM(F444:F444)</f>
        <v>304</v>
      </c>
      <c r="G443" s="419">
        <f>SUM(G444:G444)</f>
        <v>-96</v>
      </c>
    </row>
    <row r="444" spans="2:9" x14ac:dyDescent="0.25">
      <c r="B444" s="52">
        <v>5311</v>
      </c>
      <c r="C444" s="54"/>
      <c r="D444" s="54" t="s">
        <v>456</v>
      </c>
      <c r="E444" s="357">
        <v>400</v>
      </c>
      <c r="F444" s="357">
        <v>304</v>
      </c>
      <c r="G444" s="420">
        <f>F444-E444</f>
        <v>-96</v>
      </c>
    </row>
    <row r="445" spans="2:9" s="123" customFormat="1" x14ac:dyDescent="0.25">
      <c r="B445" s="417"/>
      <c r="C445" s="61"/>
      <c r="D445" s="61" t="s">
        <v>457</v>
      </c>
      <c r="E445" s="418">
        <f>SUM(E446:E446)</f>
        <v>5600</v>
      </c>
      <c r="F445" s="418">
        <f>SUM(F446:F446)</f>
        <v>0</v>
      </c>
      <c r="G445" s="419">
        <f>SUM(G446:G446)</f>
        <v>-5600</v>
      </c>
    </row>
    <row r="446" spans="2:9" x14ac:dyDescent="0.25">
      <c r="B446" s="52" t="s">
        <v>347</v>
      </c>
      <c r="C446" s="54"/>
      <c r="D446" s="54" t="s">
        <v>458</v>
      </c>
      <c r="E446" s="357">
        <v>5600</v>
      </c>
      <c r="F446" s="357">
        <v>0</v>
      </c>
      <c r="G446" s="420">
        <f>F446-E446</f>
        <v>-5600</v>
      </c>
    </row>
    <row r="447" spans="2:9" s="123" customFormat="1" x14ac:dyDescent="0.25">
      <c r="B447" s="428"/>
      <c r="C447" s="116"/>
      <c r="D447" s="61" t="s">
        <v>459</v>
      </c>
      <c r="E447" s="418">
        <f>SUM(E448:E456)</f>
        <v>11718.23</v>
      </c>
      <c r="F447" s="418">
        <f>SUM(F448:F456)</f>
        <v>6911.52</v>
      </c>
      <c r="G447" s="419">
        <f>SUM(G448:G456)</f>
        <v>-4806.71</v>
      </c>
    </row>
    <row r="448" spans="2:9" x14ac:dyDescent="0.25">
      <c r="B448" s="52" t="s">
        <v>123</v>
      </c>
      <c r="C448" s="54"/>
      <c r="D448" s="54" t="s">
        <v>394</v>
      </c>
      <c r="E448" s="357">
        <v>0</v>
      </c>
      <c r="F448" s="357">
        <v>0</v>
      </c>
      <c r="G448" s="420">
        <f t="shared" ref="G448:G456" si="25">F448-E448</f>
        <v>0</v>
      </c>
    </row>
    <row r="449" spans="2:9" x14ac:dyDescent="0.25">
      <c r="B449" s="113" t="s">
        <v>123</v>
      </c>
      <c r="C449" s="99"/>
      <c r="D449" s="99" t="s">
        <v>460</v>
      </c>
      <c r="E449" s="356">
        <v>63.52</v>
      </c>
      <c r="F449" s="356">
        <v>63.52</v>
      </c>
      <c r="G449" s="420">
        <f t="shared" si="25"/>
        <v>0</v>
      </c>
    </row>
    <row r="450" spans="2:9" x14ac:dyDescent="0.25">
      <c r="B450" s="66" t="s">
        <v>123</v>
      </c>
      <c r="C450" s="57"/>
      <c r="D450" s="57" t="s">
        <v>398</v>
      </c>
      <c r="E450" s="356">
        <v>5407.71</v>
      </c>
      <c r="F450" s="356">
        <v>708</v>
      </c>
      <c r="G450" s="420">
        <f t="shared" si="25"/>
        <v>-4699.71</v>
      </c>
    </row>
    <row r="451" spans="2:9" x14ac:dyDescent="0.25">
      <c r="B451" s="66" t="s">
        <v>123</v>
      </c>
      <c r="C451" s="57"/>
      <c r="D451" s="57" t="s">
        <v>397</v>
      </c>
      <c r="E451" s="356">
        <v>213</v>
      </c>
      <c r="F451" s="356">
        <v>119</v>
      </c>
      <c r="G451" s="420">
        <f t="shared" si="25"/>
        <v>-94</v>
      </c>
    </row>
    <row r="452" spans="2:9" x14ac:dyDescent="0.25">
      <c r="B452" s="66" t="s">
        <v>123</v>
      </c>
      <c r="C452" s="57"/>
      <c r="D452" s="57" t="s">
        <v>461</v>
      </c>
      <c r="E452" s="357">
        <v>0</v>
      </c>
      <c r="F452" s="357">
        <v>0</v>
      </c>
      <c r="G452" s="420">
        <f t="shared" si="25"/>
        <v>0</v>
      </c>
    </row>
    <row r="453" spans="2:9" x14ac:dyDescent="0.25">
      <c r="B453" s="66" t="s">
        <v>123</v>
      </c>
      <c r="C453" s="57"/>
      <c r="D453" s="57" t="s">
        <v>462</v>
      </c>
      <c r="E453" s="356">
        <v>49</v>
      </c>
      <c r="F453" s="356">
        <v>48</v>
      </c>
      <c r="G453" s="420">
        <f t="shared" si="25"/>
        <v>-1</v>
      </c>
    </row>
    <row r="454" spans="2:9" x14ac:dyDescent="0.25">
      <c r="B454" s="66" t="s">
        <v>123</v>
      </c>
      <c r="C454" s="57"/>
      <c r="D454" s="57" t="s">
        <v>463</v>
      </c>
      <c r="E454" s="356">
        <v>185</v>
      </c>
      <c r="F454" s="356">
        <v>184</v>
      </c>
      <c r="G454" s="420">
        <f t="shared" si="25"/>
        <v>-1</v>
      </c>
    </row>
    <row r="455" spans="2:9" x14ac:dyDescent="0.25">
      <c r="B455" s="66">
        <v>6171</v>
      </c>
      <c r="C455" s="57"/>
      <c r="D455" s="57" t="s">
        <v>464</v>
      </c>
      <c r="E455" s="357">
        <v>500</v>
      </c>
      <c r="F455" s="357">
        <v>500</v>
      </c>
      <c r="G455" s="420">
        <f t="shared" si="25"/>
        <v>0</v>
      </c>
    </row>
    <row r="456" spans="2:9" ht="15" thickBot="1" x14ac:dyDescent="0.3">
      <c r="B456" s="381">
        <v>6171</v>
      </c>
      <c r="C456" s="69"/>
      <c r="D456" s="69" t="s">
        <v>465</v>
      </c>
      <c r="E456" s="382">
        <v>5300</v>
      </c>
      <c r="F456" s="382">
        <v>5289</v>
      </c>
      <c r="G456" s="421">
        <f t="shared" si="25"/>
        <v>-11</v>
      </c>
      <c r="I456" s="378"/>
    </row>
    <row r="457" spans="2:9" ht="8.25" customHeight="1" x14ac:dyDescent="0.25">
      <c r="B457" s="70"/>
      <c r="C457" s="70"/>
      <c r="D457" s="70"/>
      <c r="E457" s="43"/>
      <c r="F457" s="43"/>
      <c r="G457" s="43"/>
    </row>
    <row r="458" spans="2:9" ht="17.25" customHeight="1" x14ac:dyDescent="0.25">
      <c r="B458" s="514" t="s">
        <v>466</v>
      </c>
      <c r="C458" s="514"/>
      <c r="D458" s="514"/>
      <c r="E458" s="372"/>
      <c r="F458" s="372"/>
      <c r="G458" s="114"/>
    </row>
    <row r="459" spans="2:9" x14ac:dyDescent="0.25">
      <c r="B459" s="66"/>
      <c r="C459" s="57"/>
      <c r="D459" s="57" t="s">
        <v>467</v>
      </c>
      <c r="E459" s="356">
        <f>+E8</f>
        <v>346938</v>
      </c>
      <c r="F459" s="356">
        <f>+F8</f>
        <v>359622</v>
      </c>
      <c r="G459" s="63">
        <f>+G8</f>
        <v>12684</v>
      </c>
    </row>
    <row r="460" spans="2:9" x14ac:dyDescent="0.25">
      <c r="B460" s="66"/>
      <c r="C460" s="57">
        <v>8115</v>
      </c>
      <c r="D460" s="57" t="s">
        <v>468</v>
      </c>
      <c r="E460" s="356">
        <f>-E459-E461-E466</f>
        <v>13810.459999999963</v>
      </c>
      <c r="F460" s="489">
        <f>-F459-F461-F466</f>
        <v>-123618.47999999998</v>
      </c>
      <c r="G460" s="58">
        <f>F460-E460</f>
        <v>-137428.93999999994</v>
      </c>
    </row>
    <row r="461" spans="2:9" ht="43.5" customHeight="1" x14ac:dyDescent="0.25">
      <c r="B461" s="113"/>
      <c r="C461" s="99">
        <v>8123</v>
      </c>
      <c r="D461" s="57" t="s">
        <v>469</v>
      </c>
      <c r="E461" s="147">
        <v>35580</v>
      </c>
      <c r="F461" s="147">
        <f>E461</f>
        <v>35580</v>
      </c>
      <c r="G461" s="58">
        <f>F461-E461</f>
        <v>0</v>
      </c>
    </row>
    <row r="462" spans="2:9" s="123" customFormat="1" x14ac:dyDescent="0.25">
      <c r="B462" s="115" t="s">
        <v>470</v>
      </c>
      <c r="C462" s="116"/>
      <c r="D462" s="116"/>
      <c r="E462" s="373">
        <f>SUM(E459:E461)</f>
        <v>396328.45999999996</v>
      </c>
      <c r="F462" s="373">
        <f>SUM(F459:F461)</f>
        <v>271583.52</v>
      </c>
      <c r="G462" s="117">
        <f>SUM(G459:G461)</f>
        <v>-124744.93999999994</v>
      </c>
    </row>
    <row r="463" spans="2:9" x14ac:dyDescent="0.25">
      <c r="B463" s="66"/>
      <c r="C463" s="57"/>
      <c r="D463" s="57" t="s">
        <v>151</v>
      </c>
      <c r="E463" s="356">
        <f>-E80</f>
        <v>-282676.23</v>
      </c>
      <c r="F463" s="356">
        <f>-F80</f>
        <v>-220801</v>
      </c>
      <c r="G463" s="63">
        <f>-G80</f>
        <v>61875.229999999996</v>
      </c>
    </row>
    <row r="464" spans="2:9" x14ac:dyDescent="0.25">
      <c r="B464" s="66"/>
      <c r="C464" s="57"/>
      <c r="D464" s="57" t="s">
        <v>407</v>
      </c>
      <c r="E464" s="356">
        <f>-E362</f>
        <v>-108733.23</v>
      </c>
      <c r="F464" s="356">
        <f>-F362</f>
        <v>-45863.520000000004</v>
      </c>
      <c r="G464" s="63">
        <f>-G362</f>
        <v>62869.71</v>
      </c>
    </row>
    <row r="465" spans="2:7" x14ac:dyDescent="0.25">
      <c r="B465" s="66"/>
      <c r="C465" s="57">
        <v>8124</v>
      </c>
      <c r="D465" s="57" t="s">
        <v>471</v>
      </c>
      <c r="E465" s="356">
        <v>-4919</v>
      </c>
      <c r="F465" s="356">
        <v>-4919</v>
      </c>
      <c r="G465" s="63">
        <f>F465-E465</f>
        <v>0</v>
      </c>
    </row>
    <row r="466" spans="2:7" x14ac:dyDescent="0.25">
      <c r="B466" s="115" t="s">
        <v>472</v>
      </c>
      <c r="C466" s="116"/>
      <c r="D466" s="116"/>
      <c r="E466" s="373">
        <f>SUM(E463:E465)</f>
        <v>-396328.45999999996</v>
      </c>
      <c r="F466" s="373">
        <f>SUM(F463:F465)</f>
        <v>-271583.52</v>
      </c>
      <c r="G466" s="117">
        <f>SUM(G463:G465)</f>
        <v>124744.94</v>
      </c>
    </row>
    <row r="467" spans="2:7" x14ac:dyDescent="0.25">
      <c r="B467" s="118" t="s">
        <v>473</v>
      </c>
      <c r="C467" s="119"/>
      <c r="D467" s="119"/>
      <c r="E467" s="374">
        <f>+E462+E466</f>
        <v>0</v>
      </c>
      <c r="F467" s="374">
        <f>+F462+F466</f>
        <v>0</v>
      </c>
      <c r="G467" s="120">
        <f>+G462+G466</f>
        <v>0</v>
      </c>
    </row>
    <row r="468" spans="2:7" ht="8.25" customHeight="1" x14ac:dyDescent="0.25">
      <c r="B468" s="70"/>
      <c r="C468" s="70"/>
      <c r="D468" s="70"/>
      <c r="E468" s="43"/>
      <c r="F468" s="43"/>
      <c r="G468" s="43"/>
    </row>
    <row r="479" spans="2:7" ht="15" customHeight="1" x14ac:dyDescent="0.25">
      <c r="B479" s="70"/>
      <c r="C479" s="70"/>
      <c r="D479" s="121"/>
      <c r="E479" s="43"/>
      <c r="F479" s="43"/>
      <c r="G479" s="43"/>
    </row>
    <row r="480" spans="2:7" ht="15" customHeight="1" x14ac:dyDescent="0.25">
      <c r="B480" s="70"/>
      <c r="C480" s="70"/>
      <c r="D480" s="70"/>
      <c r="E480" s="43"/>
      <c r="F480" s="43"/>
      <c r="G480" s="43"/>
    </row>
    <row r="481" spans="2:7" ht="15" customHeight="1" x14ac:dyDescent="0.25">
      <c r="B481" s="70"/>
      <c r="C481" s="70"/>
      <c r="D481" s="70"/>
      <c r="E481" s="43"/>
      <c r="F481" s="43"/>
      <c r="G481" s="43"/>
    </row>
    <row r="482" spans="2:7" ht="15" customHeight="1" x14ac:dyDescent="0.25">
      <c r="B482" s="70"/>
      <c r="C482" s="70"/>
      <c r="D482" s="70"/>
      <c r="E482" s="43"/>
      <c r="F482" s="43"/>
      <c r="G482" s="43"/>
    </row>
    <row r="483" spans="2:7" ht="15" customHeight="1" x14ac:dyDescent="0.25">
      <c r="B483" s="70"/>
      <c r="C483" s="70"/>
      <c r="D483" s="70"/>
      <c r="E483" s="43"/>
      <c r="F483" s="43"/>
      <c r="G483" s="43"/>
    </row>
    <row r="484" spans="2:7" ht="15" customHeight="1" x14ac:dyDescent="0.25">
      <c r="B484" s="70"/>
      <c r="C484" s="70"/>
      <c r="D484" s="70"/>
      <c r="E484" s="43"/>
      <c r="F484" s="43"/>
      <c r="G484" s="43"/>
    </row>
    <row r="485" spans="2:7" ht="13.8" x14ac:dyDescent="0.25">
      <c r="B485" s="70"/>
      <c r="C485" s="70"/>
      <c r="D485" s="70"/>
      <c r="E485" s="43"/>
      <c r="F485" s="43"/>
      <c r="G485" s="43"/>
    </row>
    <row r="486" spans="2:7" ht="13.8" x14ac:dyDescent="0.25">
      <c r="B486" s="70"/>
      <c r="C486" s="70"/>
      <c r="D486" s="70"/>
      <c r="E486" s="43"/>
      <c r="F486" s="43"/>
      <c r="G486" s="43"/>
    </row>
    <row r="487" spans="2:7" ht="13.8" x14ac:dyDescent="0.25">
      <c r="B487" s="70"/>
      <c r="C487" s="70"/>
      <c r="D487" s="70"/>
      <c r="E487" s="43"/>
      <c r="F487" s="43"/>
      <c r="G487" s="43"/>
    </row>
    <row r="491" spans="2:7" ht="13.8" x14ac:dyDescent="0.25">
      <c r="D491" s="123"/>
      <c r="E491" s="43"/>
      <c r="F491" s="43"/>
      <c r="G491" s="43"/>
    </row>
  </sheetData>
  <mergeCells count="5">
    <mergeCell ref="B8:D8"/>
    <mergeCell ref="B79:D79"/>
    <mergeCell ref="B80:D80"/>
    <mergeCell ref="B362:D362"/>
    <mergeCell ref="B458:D458"/>
  </mergeCells>
  <pageMargins left="0.25" right="0.25" top="0.55138888888888904" bottom="0.55138888888888904" header="0.511811023622047" footer="0.511811023622047"/>
  <pageSetup paperSize="9" scale="84" fitToHeight="0" orientation="portrait" r:id="rId1"/>
  <rowBreaks count="1" manualBreakCount="1">
    <brk id="397" min="1"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zoomScale="110" zoomScaleNormal="110" workbookViewId="0"/>
  </sheetViews>
  <sheetFormatPr defaultColWidth="9.109375" defaultRowHeight="13.2" x14ac:dyDescent="0.25"/>
  <cols>
    <col min="1" max="1" width="5.6640625" customWidth="1"/>
    <col min="2" max="2" width="8.109375" customWidth="1"/>
    <col min="3" max="3" width="43.6640625" customWidth="1"/>
  </cols>
  <sheetData>
    <row r="1" spans="1:4" ht="15.6" x14ac:dyDescent="0.3">
      <c r="A1" s="516" t="s">
        <v>474</v>
      </c>
      <c r="B1" s="516"/>
      <c r="C1" s="516"/>
      <c r="D1" s="516"/>
    </row>
    <row r="2" spans="1:4" ht="15.6" x14ac:dyDescent="0.3">
      <c r="A2" s="124"/>
      <c r="B2" s="125">
        <v>1334</v>
      </c>
      <c r="C2" s="1" t="s">
        <v>70</v>
      </c>
      <c r="D2" s="126">
        <v>30</v>
      </c>
    </row>
    <row r="3" spans="1:4" ht="14.4" x14ac:dyDescent="0.25">
      <c r="A3" s="127"/>
      <c r="B3" s="125">
        <v>1361</v>
      </c>
      <c r="C3" s="128" t="s">
        <v>475</v>
      </c>
      <c r="D3" s="126">
        <v>90</v>
      </c>
    </row>
    <row r="4" spans="1:4" ht="14.4" x14ac:dyDescent="0.25">
      <c r="A4" s="125">
        <v>3769</v>
      </c>
      <c r="B4" s="125">
        <v>2211</v>
      </c>
      <c r="C4" s="128" t="s">
        <v>120</v>
      </c>
      <c r="D4" s="129">
        <v>20</v>
      </c>
    </row>
    <row r="5" spans="1:4" ht="28.8" x14ac:dyDescent="0.25">
      <c r="A5" s="127"/>
      <c r="B5" s="125">
        <v>4116</v>
      </c>
      <c r="C5" s="1" t="s">
        <v>476</v>
      </c>
      <c r="D5" s="130">
        <v>166</v>
      </c>
    </row>
    <row r="6" spans="1:4" ht="28.8" x14ac:dyDescent="0.25">
      <c r="A6" s="127"/>
      <c r="B6" s="125">
        <v>4116</v>
      </c>
      <c r="C6" s="1" t="s">
        <v>477</v>
      </c>
      <c r="D6" s="130">
        <v>80</v>
      </c>
    </row>
    <row r="7" spans="1:4" ht="14.4" x14ac:dyDescent="0.3">
      <c r="A7" s="517" t="s">
        <v>167</v>
      </c>
      <c r="B7" s="517"/>
      <c r="C7" s="517"/>
      <c r="D7" s="131">
        <f>SUM(D2:D6)</f>
        <v>386</v>
      </c>
    </row>
    <row r="8" spans="1:4" ht="14.4" x14ac:dyDescent="0.3">
      <c r="A8" s="132"/>
      <c r="B8" s="132"/>
      <c r="C8" s="132"/>
      <c r="D8" s="133"/>
    </row>
    <row r="9" spans="1:4" ht="14.4" x14ac:dyDescent="0.3">
      <c r="A9" s="132"/>
      <c r="B9" s="132"/>
      <c r="C9" s="132"/>
      <c r="D9" s="133"/>
    </row>
    <row r="10" spans="1:4" ht="15.6" x14ac:dyDescent="0.3">
      <c r="A10" s="516" t="s">
        <v>478</v>
      </c>
      <c r="B10" s="516"/>
      <c r="C10" s="516"/>
      <c r="D10" s="516"/>
    </row>
    <row r="11" spans="1:4" ht="14.4" x14ac:dyDescent="0.3">
      <c r="A11" s="134">
        <v>3741</v>
      </c>
      <c r="B11" s="134" t="s">
        <v>185</v>
      </c>
      <c r="C11" s="135" t="s">
        <v>297</v>
      </c>
      <c r="D11" s="136">
        <v>20</v>
      </c>
    </row>
    <row r="12" spans="1:4" ht="28.8" x14ac:dyDescent="0.3">
      <c r="A12" s="137">
        <v>3741</v>
      </c>
      <c r="B12" s="137"/>
      <c r="C12" s="138" t="s">
        <v>479</v>
      </c>
      <c r="D12" s="139">
        <v>30</v>
      </c>
    </row>
    <row r="13" spans="1:4" ht="14.4" x14ac:dyDescent="0.3">
      <c r="A13" s="1">
        <v>3741</v>
      </c>
      <c r="B13" s="1" t="s">
        <v>185</v>
      </c>
      <c r="C13" s="140" t="s">
        <v>480</v>
      </c>
      <c r="D13" s="141">
        <v>10</v>
      </c>
    </row>
    <row r="14" spans="1:4" ht="14.4" x14ac:dyDescent="0.25">
      <c r="A14" s="1">
        <v>3741</v>
      </c>
      <c r="B14" s="1" t="s">
        <v>185</v>
      </c>
      <c r="C14" s="1" t="s">
        <v>481</v>
      </c>
      <c r="D14" s="142">
        <v>20</v>
      </c>
    </row>
    <row r="15" spans="1:4" ht="14.4" x14ac:dyDescent="0.25">
      <c r="A15" s="125">
        <v>3741</v>
      </c>
      <c r="B15" s="1" t="s">
        <v>185</v>
      </c>
      <c r="C15" s="1" t="s">
        <v>482</v>
      </c>
      <c r="D15" s="126">
        <v>10</v>
      </c>
    </row>
    <row r="16" spans="1:4" ht="14.4" x14ac:dyDescent="0.25">
      <c r="A16" s="125">
        <v>3741</v>
      </c>
      <c r="B16" s="1" t="s">
        <v>185</v>
      </c>
      <c r="C16" s="1" t="s">
        <v>483</v>
      </c>
      <c r="D16" s="126">
        <v>50</v>
      </c>
    </row>
    <row r="17" spans="1:4" ht="28.8" x14ac:dyDescent="0.25">
      <c r="A17" s="125"/>
      <c r="B17" s="1"/>
      <c r="C17" s="1" t="s">
        <v>484</v>
      </c>
      <c r="D17" s="126">
        <v>10</v>
      </c>
    </row>
    <row r="18" spans="1:4" ht="28.8" x14ac:dyDescent="0.25">
      <c r="A18" s="1">
        <v>3745</v>
      </c>
      <c r="B18" s="1"/>
      <c r="C18" s="1" t="s">
        <v>477</v>
      </c>
      <c r="D18" s="126">
        <v>80</v>
      </c>
    </row>
    <row r="19" spans="1:4" ht="14.4" x14ac:dyDescent="0.25">
      <c r="A19" s="125">
        <v>3745</v>
      </c>
      <c r="B19" s="1"/>
      <c r="C19" s="1" t="s">
        <v>485</v>
      </c>
      <c r="D19" s="126">
        <v>30</v>
      </c>
    </row>
    <row r="20" spans="1:4" ht="14.4" x14ac:dyDescent="0.25">
      <c r="A20" s="125">
        <v>3745</v>
      </c>
      <c r="B20" s="1" t="s">
        <v>185</v>
      </c>
      <c r="C20" s="1" t="s">
        <v>486</v>
      </c>
      <c r="D20" s="126">
        <v>10</v>
      </c>
    </row>
    <row r="21" spans="1:4" ht="14.4" x14ac:dyDescent="0.25">
      <c r="A21" s="143">
        <v>3745</v>
      </c>
      <c r="B21" s="144"/>
      <c r="C21" s="144" t="s">
        <v>487</v>
      </c>
      <c r="D21" s="145">
        <v>10</v>
      </c>
    </row>
    <row r="22" spans="1:4" ht="14.4" x14ac:dyDescent="0.25">
      <c r="A22" s="144">
        <v>1069</v>
      </c>
      <c r="B22" s="144"/>
      <c r="C22" s="144" t="s">
        <v>488</v>
      </c>
      <c r="D22" s="146">
        <v>166</v>
      </c>
    </row>
    <row r="23" spans="1:4" ht="14.4" x14ac:dyDescent="0.3">
      <c r="A23" s="517" t="s">
        <v>167</v>
      </c>
      <c r="B23" s="517"/>
      <c r="C23" s="517"/>
      <c r="D23" s="131">
        <f>SUM(D11:D22)</f>
        <v>446</v>
      </c>
    </row>
  </sheetData>
  <mergeCells count="4">
    <mergeCell ref="A1:D1"/>
    <mergeCell ref="A7:C7"/>
    <mergeCell ref="A10:D10"/>
    <mergeCell ref="A23:C23"/>
  </mergeCells>
  <pageMargins left="0.7" right="0.7" top="0.78749999999999998" bottom="0.78749999999999998" header="0.511811023622047" footer="0.511811023622047"/>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2"/>
  <sheetViews>
    <sheetView showGridLines="0" zoomScale="90" zoomScaleNormal="90" workbookViewId="0">
      <selection activeCell="B61" sqref="B61"/>
    </sheetView>
  </sheetViews>
  <sheetFormatPr defaultColWidth="9.33203125" defaultRowHeight="13.8" x14ac:dyDescent="0.3"/>
  <cols>
    <col min="1" max="1" width="10.21875" style="384" customWidth="1"/>
    <col min="2" max="2" width="67.6640625" style="384" customWidth="1"/>
    <col min="3" max="3" width="10.6640625" style="391" customWidth="1"/>
    <col min="4" max="4" width="12.109375" customWidth="1"/>
    <col min="5" max="5" width="10.109375" customWidth="1"/>
    <col min="6" max="16384" width="9.33203125" style="384"/>
  </cols>
  <sheetData>
    <row r="1" spans="1:5" ht="33.6" customHeight="1" x14ac:dyDescent="0.35">
      <c r="A1" s="518" t="s">
        <v>489</v>
      </c>
      <c r="B1" s="518"/>
      <c r="C1" s="383" t="s">
        <v>1110</v>
      </c>
      <c r="D1" s="383" t="s">
        <v>1115</v>
      </c>
      <c r="E1" s="383" t="s">
        <v>50</v>
      </c>
    </row>
    <row r="2" spans="1:5" s="149" customFormat="1" ht="15" customHeight="1" x14ac:dyDescent="0.25">
      <c r="A2" s="385" t="s">
        <v>490</v>
      </c>
      <c r="B2" s="174" t="s">
        <v>491</v>
      </c>
      <c r="C2" s="386" t="s">
        <v>1</v>
      </c>
      <c r="D2" s="386" t="s">
        <v>1</v>
      </c>
      <c r="E2" s="386" t="s">
        <v>1</v>
      </c>
    </row>
    <row r="3" spans="1:5" s="149" customFormat="1" ht="15" customHeight="1" x14ac:dyDescent="0.25">
      <c r="A3" s="99">
        <v>22</v>
      </c>
      <c r="B3" s="105" t="s">
        <v>492</v>
      </c>
      <c r="C3" s="147">
        <v>10</v>
      </c>
      <c r="D3" s="147">
        <v>1</v>
      </c>
      <c r="E3" s="147">
        <f>D3-C3</f>
        <v>-9</v>
      </c>
    </row>
    <row r="4" spans="1:5" s="149" customFormat="1" ht="15" customHeight="1" x14ac:dyDescent="0.25">
      <c r="A4" s="99">
        <v>76</v>
      </c>
      <c r="B4" s="105" t="s">
        <v>493</v>
      </c>
      <c r="C4" s="147">
        <v>3</v>
      </c>
      <c r="D4" s="147">
        <v>15</v>
      </c>
      <c r="E4" s="147">
        <f t="shared" ref="E4:E18" si="0">D4-C4</f>
        <v>12</v>
      </c>
    </row>
    <row r="5" spans="1:5" s="149" customFormat="1" ht="13.5" customHeight="1" x14ac:dyDescent="0.25">
      <c r="A5" s="99">
        <v>78</v>
      </c>
      <c r="B5" s="105" t="s">
        <v>494</v>
      </c>
      <c r="C5" s="148">
        <v>20</v>
      </c>
      <c r="D5" s="148">
        <f>43+8</f>
        <v>51</v>
      </c>
      <c r="E5" s="147">
        <f t="shared" si="0"/>
        <v>31</v>
      </c>
    </row>
    <row r="6" spans="1:5" s="149" customFormat="1" ht="15" customHeight="1" x14ac:dyDescent="0.25">
      <c r="A6" s="99">
        <v>82</v>
      </c>
      <c r="B6" s="105" t="s">
        <v>495</v>
      </c>
      <c r="C6" s="148">
        <f>35000+5000+7000</f>
        <v>47000</v>
      </c>
      <c r="D6" s="148">
        <f>45043+2</f>
        <v>45045</v>
      </c>
      <c r="E6" s="147">
        <f t="shared" si="0"/>
        <v>-1955</v>
      </c>
    </row>
    <row r="7" spans="1:5" s="149" customFormat="1" ht="15.75" customHeight="1" x14ac:dyDescent="0.25">
      <c r="A7" s="99">
        <v>85</v>
      </c>
      <c r="B7" s="105" t="s">
        <v>496</v>
      </c>
      <c r="C7" s="147">
        <v>381</v>
      </c>
      <c r="D7" s="147">
        <v>397</v>
      </c>
      <c r="E7" s="147">
        <f t="shared" si="0"/>
        <v>16</v>
      </c>
    </row>
    <row r="8" spans="1:5" s="149" customFormat="1" ht="15" customHeight="1" x14ac:dyDescent="0.25">
      <c r="A8" s="99">
        <v>708</v>
      </c>
      <c r="B8" s="105" t="s">
        <v>497</v>
      </c>
      <c r="C8" s="147">
        <v>3</v>
      </c>
      <c r="D8" s="147">
        <f>1+1</f>
        <v>2</v>
      </c>
      <c r="E8" s="147">
        <f t="shared" si="0"/>
        <v>-1</v>
      </c>
    </row>
    <row r="9" spans="1:5" s="149" customFormat="1" ht="13.5" customHeight="1" x14ac:dyDescent="0.25">
      <c r="A9" s="99">
        <v>714</v>
      </c>
      <c r="B9" s="105" t="s">
        <v>498</v>
      </c>
      <c r="C9" s="147">
        <v>50</v>
      </c>
      <c r="D9" s="147">
        <v>38</v>
      </c>
      <c r="E9" s="147">
        <f t="shared" si="0"/>
        <v>-12</v>
      </c>
    </row>
    <row r="10" spans="1:5" s="149" customFormat="1" ht="13.5" customHeight="1" x14ac:dyDescent="0.25">
      <c r="A10" s="99">
        <v>716</v>
      </c>
      <c r="B10" s="105" t="s">
        <v>499</v>
      </c>
      <c r="C10" s="147">
        <v>16303</v>
      </c>
      <c r="D10" s="147">
        <v>18635</v>
      </c>
      <c r="E10" s="147">
        <f t="shared" si="0"/>
        <v>2332</v>
      </c>
    </row>
    <row r="11" spans="1:5" s="149" customFormat="1" ht="13.5" customHeight="1" x14ac:dyDescent="0.25">
      <c r="A11" s="99">
        <v>718</v>
      </c>
      <c r="B11" s="105" t="s">
        <v>500</v>
      </c>
      <c r="C11" s="147">
        <v>40</v>
      </c>
      <c r="D11" s="147">
        <f>33+52</f>
        <v>85</v>
      </c>
      <c r="E11" s="147">
        <f t="shared" si="0"/>
        <v>45</v>
      </c>
    </row>
    <row r="12" spans="1:5" s="149" customFormat="1" ht="13.5" customHeight="1" x14ac:dyDescent="0.25">
      <c r="A12" s="99">
        <v>719</v>
      </c>
      <c r="B12" s="105" t="s">
        <v>501</v>
      </c>
      <c r="C12" s="147">
        <v>6</v>
      </c>
      <c r="D12" s="147">
        <v>7</v>
      </c>
      <c r="E12" s="147">
        <f t="shared" si="0"/>
        <v>1</v>
      </c>
    </row>
    <row r="13" spans="1:5" s="149" customFormat="1" ht="13.5" customHeight="1" x14ac:dyDescent="0.25">
      <c r="A13" s="99">
        <v>727</v>
      </c>
      <c r="B13" s="105" t="s">
        <v>502</v>
      </c>
      <c r="C13" s="147">
        <v>252</v>
      </c>
      <c r="D13" s="147">
        <v>225</v>
      </c>
      <c r="E13" s="147">
        <f t="shared" si="0"/>
        <v>-27</v>
      </c>
    </row>
    <row r="14" spans="1:5" s="149" customFormat="1" ht="13.5" customHeight="1" x14ac:dyDescent="0.25">
      <c r="A14" s="99">
        <v>739</v>
      </c>
      <c r="B14" s="105" t="s">
        <v>503</v>
      </c>
      <c r="C14" s="147">
        <v>7000</v>
      </c>
      <c r="D14" s="147">
        <v>6256</v>
      </c>
      <c r="E14" s="147">
        <f t="shared" si="0"/>
        <v>-744</v>
      </c>
    </row>
    <row r="15" spans="1:5" s="149" customFormat="1" ht="13.5" customHeight="1" x14ac:dyDescent="0.25">
      <c r="A15" s="99">
        <v>5245</v>
      </c>
      <c r="B15" s="105" t="s">
        <v>504</v>
      </c>
      <c r="C15" s="147">
        <v>80</v>
      </c>
      <c r="D15" s="147">
        <v>80</v>
      </c>
      <c r="E15" s="147">
        <f t="shared" si="0"/>
        <v>0</v>
      </c>
    </row>
    <row r="16" spans="1:5" s="149" customFormat="1" ht="13.5" customHeight="1" x14ac:dyDescent="0.25">
      <c r="A16" s="88">
        <v>1201219</v>
      </c>
      <c r="B16" s="105" t="s">
        <v>505</v>
      </c>
      <c r="C16" s="147">
        <v>50</v>
      </c>
      <c r="D16" s="147">
        <v>36</v>
      </c>
      <c r="E16" s="147">
        <f t="shared" si="0"/>
        <v>-14</v>
      </c>
    </row>
    <row r="17" spans="1:5" s="149" customFormat="1" ht="13.5" customHeight="1" x14ac:dyDescent="0.25">
      <c r="A17" s="99">
        <v>1022</v>
      </c>
      <c r="B17" s="105" t="s">
        <v>506</v>
      </c>
      <c r="C17" s="147">
        <v>4512</v>
      </c>
      <c r="D17" s="147">
        <v>4011</v>
      </c>
      <c r="E17" s="147">
        <f t="shared" si="0"/>
        <v>-501</v>
      </c>
    </row>
    <row r="18" spans="1:5" s="149" customFormat="1" ht="13.5" customHeight="1" x14ac:dyDescent="0.25">
      <c r="A18" s="99"/>
      <c r="B18" s="105" t="s">
        <v>507</v>
      </c>
      <c r="C18" s="148">
        <v>150</v>
      </c>
      <c r="D18" s="148">
        <v>218</v>
      </c>
      <c r="E18" s="147">
        <f t="shared" si="0"/>
        <v>68</v>
      </c>
    </row>
    <row r="19" spans="1:5" s="149" customFormat="1" ht="13.5" customHeight="1" x14ac:dyDescent="0.25">
      <c r="A19" s="150"/>
      <c r="B19" s="151" t="s">
        <v>508</v>
      </c>
      <c r="C19" s="152">
        <f>SUM(C3:C18)</f>
        <v>75860</v>
      </c>
      <c r="D19" s="152">
        <f>SUM(D3:D18)</f>
        <v>75102</v>
      </c>
      <c r="E19" s="152">
        <f>SUM(E3:E18)</f>
        <v>-758</v>
      </c>
    </row>
    <row r="20" spans="1:5" s="149" customFormat="1" ht="13.5" customHeight="1" x14ac:dyDescent="0.25">
      <c r="A20" s="57"/>
      <c r="B20" s="56"/>
      <c r="C20" s="153"/>
      <c r="D20" s="153"/>
      <c r="E20" s="153"/>
    </row>
    <row r="21" spans="1:5" s="149" customFormat="1" ht="13.5" customHeight="1" x14ac:dyDescent="0.25">
      <c r="A21" s="154"/>
      <c r="B21" s="154" t="s">
        <v>509</v>
      </c>
      <c r="C21" s="351" t="s">
        <v>1</v>
      </c>
      <c r="D21" s="351" t="s">
        <v>1</v>
      </c>
      <c r="E21" s="351" t="s">
        <v>1</v>
      </c>
    </row>
    <row r="22" spans="1:5" s="149" customFormat="1" ht="15" customHeight="1" x14ac:dyDescent="0.25">
      <c r="A22" s="99">
        <v>78</v>
      </c>
      <c r="B22" s="105" t="s">
        <v>510</v>
      </c>
      <c r="C22" s="147">
        <v>4200</v>
      </c>
      <c r="D22" s="147">
        <v>3897</v>
      </c>
      <c r="E22" s="147">
        <f t="shared" ref="E22:E52" si="1">D22-C22</f>
        <v>-303</v>
      </c>
    </row>
    <row r="23" spans="1:5" s="149" customFormat="1" ht="13.5" customHeight="1" x14ac:dyDescent="0.25">
      <c r="A23" s="99">
        <v>88</v>
      </c>
      <c r="B23" s="105" t="s">
        <v>511</v>
      </c>
      <c r="C23" s="147">
        <v>750</v>
      </c>
      <c r="D23" s="147">
        <v>428</v>
      </c>
      <c r="E23" s="147">
        <f t="shared" si="1"/>
        <v>-322</v>
      </c>
    </row>
    <row r="24" spans="1:5" s="149" customFormat="1" ht="13.5" customHeight="1" x14ac:dyDescent="0.25">
      <c r="A24" s="99">
        <v>93</v>
      </c>
      <c r="B24" s="105" t="s">
        <v>512</v>
      </c>
      <c r="C24" s="147">
        <v>650</v>
      </c>
      <c r="D24" s="147">
        <v>619</v>
      </c>
      <c r="E24" s="147">
        <f t="shared" si="1"/>
        <v>-31</v>
      </c>
    </row>
    <row r="25" spans="1:5" s="149" customFormat="1" ht="13.5" customHeight="1" x14ac:dyDescent="0.25">
      <c r="A25" s="99">
        <v>95</v>
      </c>
      <c r="B25" s="105" t="s">
        <v>513</v>
      </c>
      <c r="C25" s="147">
        <f>1500-20</f>
        <v>1480</v>
      </c>
      <c r="D25" s="147">
        <v>917</v>
      </c>
      <c r="E25" s="147">
        <f t="shared" si="1"/>
        <v>-563</v>
      </c>
    </row>
    <row r="26" spans="1:5" s="149" customFormat="1" ht="13.5" customHeight="1" x14ac:dyDescent="0.25">
      <c r="A26" s="99">
        <v>96</v>
      </c>
      <c r="B26" s="105" t="s">
        <v>514</v>
      </c>
      <c r="C26" s="147">
        <f>600+20</f>
        <v>620</v>
      </c>
      <c r="D26" s="147">
        <v>557</v>
      </c>
      <c r="E26" s="147">
        <f t="shared" si="1"/>
        <v>-63</v>
      </c>
    </row>
    <row r="27" spans="1:5" s="149" customFormat="1" ht="13.5" customHeight="1" x14ac:dyDescent="0.25">
      <c r="A27" s="99">
        <v>101</v>
      </c>
      <c r="B27" s="105" t="s">
        <v>515</v>
      </c>
      <c r="C27" s="147">
        <f>3200-200</f>
        <v>3000</v>
      </c>
      <c r="D27" s="147">
        <v>2432</v>
      </c>
      <c r="E27" s="147">
        <f t="shared" si="1"/>
        <v>-568</v>
      </c>
    </row>
    <row r="28" spans="1:5" s="149" customFormat="1" ht="13.5" customHeight="1" x14ac:dyDescent="0.25">
      <c r="A28" s="99">
        <v>710</v>
      </c>
      <c r="B28" s="105" t="s">
        <v>516</v>
      </c>
      <c r="C28" s="147">
        <v>400</v>
      </c>
      <c r="D28" s="147">
        <v>0</v>
      </c>
      <c r="E28" s="147">
        <f t="shared" si="1"/>
        <v>-400</v>
      </c>
    </row>
    <row r="29" spans="1:5" s="149" customFormat="1" ht="15" customHeight="1" x14ac:dyDescent="0.25">
      <c r="A29" s="99">
        <v>739</v>
      </c>
      <c r="B29" s="105" t="s">
        <v>517</v>
      </c>
      <c r="C29" s="147">
        <v>3500</v>
      </c>
      <c r="D29" s="147">
        <v>2311</v>
      </c>
      <c r="E29" s="147">
        <f t="shared" si="1"/>
        <v>-1189</v>
      </c>
    </row>
    <row r="30" spans="1:5" s="149" customFormat="1" ht="13.5" customHeight="1" x14ac:dyDescent="0.25">
      <c r="A30" s="99">
        <v>803</v>
      </c>
      <c r="B30" s="105" t="s">
        <v>518</v>
      </c>
      <c r="C30" s="147">
        <v>5000</v>
      </c>
      <c r="D30" s="147">
        <v>4811</v>
      </c>
      <c r="E30" s="147">
        <f t="shared" si="1"/>
        <v>-189</v>
      </c>
    </row>
    <row r="31" spans="1:5" s="149" customFormat="1" ht="13.5" customHeight="1" x14ac:dyDescent="0.25">
      <c r="A31" s="99">
        <v>1022</v>
      </c>
      <c r="B31" s="105" t="s">
        <v>519</v>
      </c>
      <c r="C31" s="147">
        <v>1500</v>
      </c>
      <c r="D31" s="147">
        <v>1004</v>
      </c>
      <c r="E31" s="147">
        <f t="shared" si="1"/>
        <v>-496</v>
      </c>
    </row>
    <row r="32" spans="1:5" s="149" customFormat="1" ht="13.5" customHeight="1" x14ac:dyDescent="0.25">
      <c r="A32" s="99">
        <v>1023</v>
      </c>
      <c r="B32" s="105" t="s">
        <v>520</v>
      </c>
      <c r="C32" s="147">
        <v>1000</v>
      </c>
      <c r="D32" s="147">
        <v>0</v>
      </c>
      <c r="E32" s="147">
        <f t="shared" si="1"/>
        <v>-1000</v>
      </c>
    </row>
    <row r="33" spans="1:5" s="149" customFormat="1" ht="13.5" customHeight="1" x14ac:dyDescent="0.25">
      <c r="A33" s="99">
        <v>3230</v>
      </c>
      <c r="B33" s="105" t="s">
        <v>521</v>
      </c>
      <c r="C33" s="148">
        <v>1000</v>
      </c>
      <c r="D33" s="148">
        <v>335</v>
      </c>
      <c r="E33" s="147">
        <f t="shared" si="1"/>
        <v>-665</v>
      </c>
    </row>
    <row r="34" spans="1:5" s="149" customFormat="1" ht="13.5" customHeight="1" x14ac:dyDescent="0.25">
      <c r="A34" s="99">
        <v>3231</v>
      </c>
      <c r="B34" s="105" t="s">
        <v>522</v>
      </c>
      <c r="C34" s="147">
        <v>400</v>
      </c>
      <c r="D34" s="147">
        <v>154</v>
      </c>
      <c r="E34" s="147">
        <f t="shared" si="1"/>
        <v>-246</v>
      </c>
    </row>
    <row r="35" spans="1:5" s="149" customFormat="1" ht="13.5" customHeight="1" x14ac:dyDescent="0.25">
      <c r="A35" s="99">
        <v>20103</v>
      </c>
      <c r="B35" s="105" t="s">
        <v>523</v>
      </c>
      <c r="C35" s="147">
        <v>650</v>
      </c>
      <c r="D35" s="147">
        <v>209</v>
      </c>
      <c r="E35" s="147">
        <f t="shared" si="1"/>
        <v>-441</v>
      </c>
    </row>
    <row r="36" spans="1:5" s="149" customFormat="1" ht="13.5" customHeight="1" x14ac:dyDescent="0.25">
      <c r="A36" s="99">
        <v>20104</v>
      </c>
      <c r="B36" s="105" t="s">
        <v>524</v>
      </c>
      <c r="C36" s="147">
        <v>420</v>
      </c>
      <c r="D36" s="147">
        <v>339</v>
      </c>
      <c r="E36" s="147">
        <f t="shared" si="1"/>
        <v>-81</v>
      </c>
    </row>
    <row r="37" spans="1:5" s="149" customFormat="1" ht="13.5" customHeight="1" x14ac:dyDescent="0.25">
      <c r="A37" s="99">
        <v>20105</v>
      </c>
      <c r="B37" s="105" t="s">
        <v>525</v>
      </c>
      <c r="C37" s="147">
        <f>714+150</f>
        <v>864</v>
      </c>
      <c r="D37" s="147">
        <v>755</v>
      </c>
      <c r="E37" s="147">
        <f t="shared" si="1"/>
        <v>-109</v>
      </c>
    </row>
    <row r="38" spans="1:5" s="149" customFormat="1" ht="13.5" customHeight="1" x14ac:dyDescent="0.25">
      <c r="A38" s="99">
        <v>20106</v>
      </c>
      <c r="B38" s="105" t="s">
        <v>526</v>
      </c>
      <c r="C38" s="147">
        <v>1800</v>
      </c>
      <c r="D38" s="147">
        <v>1232</v>
      </c>
      <c r="E38" s="147">
        <f t="shared" si="1"/>
        <v>-568</v>
      </c>
    </row>
    <row r="39" spans="1:5" s="149" customFormat="1" ht="13.5" customHeight="1" x14ac:dyDescent="0.25">
      <c r="A39" s="99">
        <v>20112</v>
      </c>
      <c r="B39" s="105" t="s">
        <v>527</v>
      </c>
      <c r="C39" s="147">
        <v>12</v>
      </c>
      <c r="D39" s="147">
        <v>4</v>
      </c>
      <c r="E39" s="147">
        <f t="shared" si="1"/>
        <v>-8</v>
      </c>
    </row>
    <row r="40" spans="1:5" s="149" customFormat="1" ht="13.5" customHeight="1" x14ac:dyDescent="0.25">
      <c r="A40" s="99">
        <v>20113</v>
      </c>
      <c r="B40" s="105" t="s">
        <v>528</v>
      </c>
      <c r="C40" s="147">
        <v>5</v>
      </c>
      <c r="D40" s="147">
        <v>2</v>
      </c>
      <c r="E40" s="147">
        <f t="shared" si="1"/>
        <v>-3</v>
      </c>
    </row>
    <row r="41" spans="1:5" s="149" customFormat="1" ht="13.5" customHeight="1" x14ac:dyDescent="0.25">
      <c r="A41" s="99">
        <v>20115</v>
      </c>
      <c r="B41" s="105" t="s">
        <v>529</v>
      </c>
      <c r="C41" s="147">
        <v>700</v>
      </c>
      <c r="D41" s="147">
        <v>484</v>
      </c>
      <c r="E41" s="147">
        <f t="shared" si="1"/>
        <v>-216</v>
      </c>
    </row>
    <row r="42" spans="1:5" s="149" customFormat="1" ht="13.5" customHeight="1" x14ac:dyDescent="0.25">
      <c r="A42" s="99">
        <v>20118</v>
      </c>
      <c r="B42" s="105" t="s">
        <v>530</v>
      </c>
      <c r="C42" s="147">
        <v>8700</v>
      </c>
      <c r="D42" s="147">
        <v>6820</v>
      </c>
      <c r="E42" s="147">
        <f t="shared" si="1"/>
        <v>-1880</v>
      </c>
    </row>
    <row r="43" spans="1:5" s="149" customFormat="1" ht="13.5" customHeight="1" x14ac:dyDescent="0.25">
      <c r="A43" s="99">
        <v>20114</v>
      </c>
      <c r="B43" s="105" t="s">
        <v>531</v>
      </c>
      <c r="C43" s="147">
        <v>1000</v>
      </c>
      <c r="D43" s="147">
        <v>818</v>
      </c>
      <c r="E43" s="147">
        <f t="shared" si="1"/>
        <v>-182</v>
      </c>
    </row>
    <row r="44" spans="1:5" s="149" customFormat="1" ht="13.5" customHeight="1" x14ac:dyDescent="0.25">
      <c r="A44" s="99">
        <v>20117</v>
      </c>
      <c r="B44" s="105" t="s">
        <v>532</v>
      </c>
      <c r="C44" s="147">
        <v>3000</v>
      </c>
      <c r="D44" s="147">
        <v>2566</v>
      </c>
      <c r="E44" s="147">
        <f t="shared" si="1"/>
        <v>-434</v>
      </c>
    </row>
    <row r="45" spans="1:5" s="149" customFormat="1" ht="15" customHeight="1" x14ac:dyDescent="0.25">
      <c r="A45" s="99">
        <v>20200</v>
      </c>
      <c r="B45" s="105" t="s">
        <v>533</v>
      </c>
      <c r="C45" s="147">
        <v>2000</v>
      </c>
      <c r="D45" s="147">
        <v>0</v>
      </c>
      <c r="E45" s="147">
        <f t="shared" si="1"/>
        <v>-2000</v>
      </c>
    </row>
    <row r="46" spans="1:5" s="149" customFormat="1" ht="15" customHeight="1" x14ac:dyDescent="0.25">
      <c r="A46" s="99">
        <v>20201</v>
      </c>
      <c r="B46" s="105" t="s">
        <v>534</v>
      </c>
      <c r="C46" s="147">
        <v>300</v>
      </c>
      <c r="D46" s="147">
        <v>0</v>
      </c>
      <c r="E46" s="147">
        <f t="shared" si="1"/>
        <v>-300</v>
      </c>
    </row>
    <row r="47" spans="1:5" s="149" customFormat="1" ht="15" customHeight="1" x14ac:dyDescent="0.25">
      <c r="A47" s="99">
        <v>20202</v>
      </c>
      <c r="B47" s="105" t="s">
        <v>535</v>
      </c>
      <c r="C47" s="147">
        <v>1000</v>
      </c>
      <c r="D47" s="147">
        <v>0</v>
      </c>
      <c r="E47" s="147">
        <f t="shared" si="1"/>
        <v>-1000</v>
      </c>
    </row>
    <row r="48" spans="1:5" s="149" customFormat="1" ht="15" customHeight="1" x14ac:dyDescent="0.25">
      <c r="A48" s="99">
        <v>20203</v>
      </c>
      <c r="B48" s="105" t="s">
        <v>536</v>
      </c>
      <c r="C48" s="147">
        <v>300</v>
      </c>
      <c r="D48" s="147">
        <v>0</v>
      </c>
      <c r="E48" s="147">
        <f t="shared" si="1"/>
        <v>-300</v>
      </c>
    </row>
    <row r="49" spans="1:5" s="149" customFormat="1" ht="15" customHeight="1" x14ac:dyDescent="0.25">
      <c r="A49" s="99">
        <v>20204</v>
      </c>
      <c r="B49" s="105" t="s">
        <v>537</v>
      </c>
      <c r="C49" s="147">
        <v>600</v>
      </c>
      <c r="D49" s="147">
        <v>0</v>
      </c>
      <c r="E49" s="147">
        <f t="shared" si="1"/>
        <v>-600</v>
      </c>
    </row>
    <row r="50" spans="1:5" s="149" customFormat="1" ht="14.4" x14ac:dyDescent="0.25">
      <c r="A50" s="99">
        <v>20205</v>
      </c>
      <c r="B50" s="105" t="s">
        <v>538</v>
      </c>
      <c r="C50" s="147">
        <v>3500</v>
      </c>
      <c r="D50" s="147">
        <v>0</v>
      </c>
      <c r="E50" s="147">
        <f t="shared" si="1"/>
        <v>-3500</v>
      </c>
    </row>
    <row r="51" spans="1:5" s="149" customFormat="1" ht="15" customHeight="1" x14ac:dyDescent="0.25">
      <c r="A51" s="99">
        <v>20206</v>
      </c>
      <c r="B51" s="105" t="s">
        <v>539</v>
      </c>
      <c r="C51" s="147">
        <v>900</v>
      </c>
      <c r="D51" s="147">
        <v>0</v>
      </c>
      <c r="E51" s="147">
        <f t="shared" si="1"/>
        <v>-900</v>
      </c>
    </row>
    <row r="52" spans="1:5" s="149" customFormat="1" ht="15" customHeight="1" x14ac:dyDescent="0.25">
      <c r="A52" s="99">
        <v>20207</v>
      </c>
      <c r="B52" s="105" t="s">
        <v>540</v>
      </c>
      <c r="C52" s="147">
        <v>300</v>
      </c>
      <c r="D52" s="147">
        <v>0</v>
      </c>
      <c r="E52" s="147">
        <f t="shared" si="1"/>
        <v>-300</v>
      </c>
    </row>
    <row r="53" spans="1:5" s="149" customFormat="1" ht="15" customHeight="1" x14ac:dyDescent="0.25">
      <c r="A53" s="387"/>
      <c r="B53" s="387" t="s">
        <v>541</v>
      </c>
      <c r="C53" s="155">
        <f>SUM(C22:C52)</f>
        <v>49551</v>
      </c>
      <c r="D53" s="155">
        <f>SUM(D22:D52)</f>
        <v>30694</v>
      </c>
      <c r="E53" s="155">
        <f>SUM(E22:E52)</f>
        <v>-18857</v>
      </c>
    </row>
    <row r="54" spans="1:5" s="149" customFormat="1" ht="15" customHeight="1" x14ac:dyDescent="0.25">
      <c r="A54" s="56"/>
      <c r="B54" s="56"/>
      <c r="C54" s="153"/>
      <c r="D54" s="153"/>
      <c r="E54" s="153"/>
    </row>
    <row r="55" spans="1:5" s="149" customFormat="1" ht="15" customHeight="1" x14ac:dyDescent="0.25">
      <c r="A55" s="388"/>
      <c r="B55" s="389" t="s">
        <v>542</v>
      </c>
      <c r="C55" s="156"/>
      <c r="D55" s="156"/>
      <c r="E55" s="156"/>
    </row>
    <row r="56" spans="1:5" s="149" customFormat="1" ht="15" customHeight="1" x14ac:dyDescent="0.25">
      <c r="A56" s="99"/>
      <c r="B56" s="104" t="s">
        <v>543</v>
      </c>
      <c r="C56" s="153">
        <v>37949</v>
      </c>
      <c r="D56" s="153">
        <v>37949</v>
      </c>
      <c r="E56" s="147"/>
    </row>
    <row r="57" spans="1:5" s="149" customFormat="1" ht="15" customHeight="1" x14ac:dyDescent="0.25">
      <c r="A57" s="99"/>
      <c r="B57" s="105" t="s">
        <v>544</v>
      </c>
      <c r="C57" s="147">
        <f>C19</f>
        <v>75860</v>
      </c>
      <c r="D57" s="147">
        <f>D19</f>
        <v>75102</v>
      </c>
      <c r="E57" s="147">
        <f t="shared" ref="E57:E58" si="2">D57-C57</f>
        <v>-758</v>
      </c>
    </row>
    <row r="58" spans="1:5" s="149" customFormat="1" ht="13.5" customHeight="1" x14ac:dyDescent="0.25">
      <c r="A58" s="99"/>
      <c r="B58" s="105" t="s">
        <v>545</v>
      </c>
      <c r="C58" s="147">
        <f>-C53</f>
        <v>-49551</v>
      </c>
      <c r="D58" s="147">
        <f>-D53</f>
        <v>-30694</v>
      </c>
      <c r="E58" s="147">
        <f t="shared" si="2"/>
        <v>18857</v>
      </c>
    </row>
    <row r="59" spans="1:5" s="149" customFormat="1" ht="13.5" customHeight="1" x14ac:dyDescent="0.25">
      <c r="A59" s="99">
        <v>10</v>
      </c>
      <c r="B59" s="105" t="s">
        <v>546</v>
      </c>
      <c r="C59" s="147">
        <f>-'Rozpočet 2023'!E76</f>
        <v>-31900</v>
      </c>
      <c r="D59" s="147">
        <v>-31900</v>
      </c>
      <c r="E59" s="147">
        <f>D59-C59</f>
        <v>0</v>
      </c>
    </row>
    <row r="60" spans="1:5" s="149" customFormat="1" ht="13.5" customHeight="1" x14ac:dyDescent="0.25">
      <c r="A60" s="99"/>
      <c r="B60" s="105" t="s">
        <v>1132</v>
      </c>
      <c r="C60" s="147">
        <v>-45500</v>
      </c>
      <c r="D60" s="147">
        <v>-45500</v>
      </c>
      <c r="E60" s="147">
        <f>D60-C60</f>
        <v>0</v>
      </c>
    </row>
    <row r="61" spans="1:5" s="149" customFormat="1" ht="15.6" customHeight="1" x14ac:dyDescent="0.25">
      <c r="A61" s="99"/>
      <c r="B61" s="104" t="s">
        <v>1127</v>
      </c>
      <c r="C61" s="495">
        <f>SUM(C56:C60)</f>
        <v>-13142</v>
      </c>
      <c r="D61" s="493">
        <f>SUM(D56:D60)</f>
        <v>4957</v>
      </c>
      <c r="E61" s="494"/>
    </row>
    <row r="62" spans="1:5" ht="13.5" customHeight="1" x14ac:dyDescent="0.3">
      <c r="C62" s="390"/>
    </row>
    <row r="63" spans="1:5" ht="15" customHeight="1" x14ac:dyDescent="0.3"/>
    <row r="64" spans="1:5" ht="30" customHeight="1" x14ac:dyDescent="0.3"/>
    <row r="65" spans="1:5" s="392" customFormat="1" ht="18" customHeight="1" x14ac:dyDescent="0.3">
      <c r="A65" s="384"/>
      <c r="B65" s="384"/>
      <c r="C65" s="391"/>
      <c r="D65"/>
      <c r="E65"/>
    </row>
    <row r="66" spans="1:5" s="392" customFormat="1" ht="15" customHeight="1" x14ac:dyDescent="0.3">
      <c r="A66" s="384"/>
      <c r="B66" s="384"/>
      <c r="C66" s="391"/>
      <c r="D66"/>
      <c r="E66"/>
    </row>
    <row r="67" spans="1:5" s="392" customFormat="1" ht="15" customHeight="1" x14ac:dyDescent="0.3">
      <c r="A67" s="384"/>
      <c r="B67" s="384"/>
      <c r="C67" s="391"/>
      <c r="D67"/>
      <c r="E67"/>
    </row>
    <row r="68" spans="1:5" s="392" customFormat="1" ht="15" customHeight="1" x14ac:dyDescent="0.3">
      <c r="A68" s="384"/>
      <c r="B68" s="384"/>
      <c r="C68" s="391"/>
      <c r="D68"/>
      <c r="E68"/>
    </row>
    <row r="69" spans="1:5" s="392" customFormat="1" ht="15" customHeight="1" x14ac:dyDescent="0.3">
      <c r="A69" s="384"/>
      <c r="B69" s="384"/>
      <c r="C69" s="391"/>
      <c r="D69"/>
      <c r="E69"/>
    </row>
    <row r="70" spans="1:5" s="392" customFormat="1" ht="15" customHeight="1" x14ac:dyDescent="0.3">
      <c r="A70" s="384"/>
      <c r="B70" s="384"/>
      <c r="C70" s="391"/>
      <c r="D70"/>
      <c r="E70"/>
    </row>
    <row r="71" spans="1:5" s="392" customFormat="1" ht="15" customHeight="1" x14ac:dyDescent="0.3">
      <c r="A71" s="384"/>
      <c r="B71" s="384"/>
      <c r="C71" s="391"/>
      <c r="D71"/>
      <c r="E71"/>
    </row>
    <row r="72" spans="1:5" s="392" customFormat="1" ht="15" customHeight="1" x14ac:dyDescent="0.3">
      <c r="A72" s="384"/>
      <c r="B72" s="384"/>
      <c r="C72" s="393"/>
      <c r="D72"/>
      <c r="E72"/>
    </row>
    <row r="73" spans="1:5" s="392" customFormat="1" ht="15" customHeight="1" x14ac:dyDescent="0.3">
      <c r="A73" s="384"/>
      <c r="B73" s="384"/>
      <c r="C73" s="393"/>
      <c r="D73"/>
      <c r="E73"/>
    </row>
    <row r="74" spans="1:5" s="392" customFormat="1" ht="15" customHeight="1" x14ac:dyDescent="0.3">
      <c r="A74" s="384"/>
      <c r="B74" s="384"/>
      <c r="C74" s="393"/>
      <c r="D74"/>
      <c r="E74"/>
    </row>
    <row r="75" spans="1:5" s="392" customFormat="1" ht="15" customHeight="1" x14ac:dyDescent="0.3">
      <c r="A75" s="384"/>
      <c r="B75" s="384"/>
      <c r="C75" s="393"/>
      <c r="D75"/>
      <c r="E75"/>
    </row>
    <row r="76" spans="1:5" s="392" customFormat="1" ht="15" customHeight="1" x14ac:dyDescent="0.3">
      <c r="A76" s="384"/>
      <c r="B76" s="384"/>
      <c r="C76" s="393"/>
      <c r="D76"/>
      <c r="E76"/>
    </row>
    <row r="77" spans="1:5" s="392" customFormat="1" ht="15" customHeight="1" x14ac:dyDescent="0.3">
      <c r="A77" s="384"/>
      <c r="B77" s="384"/>
      <c r="C77" s="393"/>
      <c r="D77"/>
      <c r="E77"/>
    </row>
    <row r="78" spans="1:5" s="392" customFormat="1" ht="15" customHeight="1" x14ac:dyDescent="0.3">
      <c r="A78" s="384"/>
      <c r="B78" s="384"/>
      <c r="C78" s="393"/>
      <c r="D78"/>
      <c r="E78"/>
    </row>
    <row r="79" spans="1:5" s="392" customFormat="1" ht="15" customHeight="1" x14ac:dyDescent="0.3">
      <c r="A79" s="384"/>
      <c r="B79" s="384"/>
      <c r="C79" s="393"/>
      <c r="D79"/>
      <c r="E79"/>
    </row>
    <row r="80" spans="1:5" s="392" customFormat="1" ht="15" customHeight="1" x14ac:dyDescent="0.3">
      <c r="A80" s="384"/>
      <c r="B80" s="384"/>
      <c r="C80" s="393"/>
      <c r="D80"/>
      <c r="E80"/>
    </row>
    <row r="81" spans="1:5" s="392" customFormat="1" ht="15" customHeight="1" x14ac:dyDescent="0.3">
      <c r="A81" s="384"/>
      <c r="B81" s="384"/>
      <c r="C81" s="393"/>
      <c r="D81"/>
      <c r="E81"/>
    </row>
    <row r="82" spans="1:5" s="392" customFormat="1" ht="15" customHeight="1" x14ac:dyDescent="0.3">
      <c r="A82" s="384"/>
      <c r="B82" s="384"/>
      <c r="C82" s="393"/>
      <c r="D82"/>
      <c r="E82"/>
    </row>
    <row r="83" spans="1:5" s="392" customFormat="1" ht="15" customHeight="1" x14ac:dyDescent="0.3">
      <c r="A83" s="384"/>
      <c r="B83" s="384"/>
      <c r="C83" s="393"/>
      <c r="D83"/>
      <c r="E83"/>
    </row>
    <row r="84" spans="1:5" s="392" customFormat="1" ht="15" customHeight="1" x14ac:dyDescent="0.3">
      <c r="A84" s="384"/>
      <c r="B84" s="384"/>
      <c r="C84" s="393"/>
      <c r="D84"/>
      <c r="E84"/>
    </row>
    <row r="85" spans="1:5" s="392" customFormat="1" ht="15" customHeight="1" x14ac:dyDescent="0.3">
      <c r="A85" s="384"/>
      <c r="B85" s="384"/>
      <c r="C85" s="393"/>
      <c r="D85"/>
      <c r="E85"/>
    </row>
    <row r="86" spans="1:5" s="392" customFormat="1" ht="15" customHeight="1" x14ac:dyDescent="0.3">
      <c r="A86" s="384"/>
      <c r="B86" s="384"/>
      <c r="C86" s="393"/>
      <c r="D86"/>
      <c r="E86"/>
    </row>
    <row r="87" spans="1:5" s="392" customFormat="1" ht="15" customHeight="1" x14ac:dyDescent="0.3">
      <c r="A87" s="384"/>
      <c r="B87" s="384"/>
      <c r="C87" s="393"/>
      <c r="D87"/>
      <c r="E87"/>
    </row>
    <row r="88" spans="1:5" s="392" customFormat="1" ht="15" customHeight="1" x14ac:dyDescent="0.3">
      <c r="A88" s="384"/>
      <c r="B88" s="384"/>
      <c r="C88" s="393"/>
      <c r="D88"/>
      <c r="E88"/>
    </row>
    <row r="89" spans="1:5" s="392" customFormat="1" ht="15" customHeight="1" x14ac:dyDescent="0.3">
      <c r="A89" s="384"/>
      <c r="B89" s="384"/>
      <c r="C89" s="393"/>
      <c r="D89"/>
      <c r="E89"/>
    </row>
    <row r="90" spans="1:5" s="392" customFormat="1" ht="15" customHeight="1" x14ac:dyDescent="0.3">
      <c r="A90" s="384"/>
      <c r="B90" s="384"/>
      <c r="C90" s="393"/>
      <c r="D90"/>
      <c r="E90"/>
    </row>
    <row r="91" spans="1:5" s="392" customFormat="1" ht="15" customHeight="1" x14ac:dyDescent="0.3">
      <c r="A91" s="384"/>
      <c r="B91" s="384"/>
      <c r="C91" s="393"/>
      <c r="D91"/>
      <c r="E91"/>
    </row>
    <row r="92" spans="1:5" s="392" customFormat="1" ht="15" customHeight="1" x14ac:dyDescent="0.3">
      <c r="A92" s="384"/>
      <c r="B92" s="384"/>
      <c r="C92" s="393"/>
      <c r="D92"/>
      <c r="E92"/>
    </row>
    <row r="93" spans="1:5" s="392" customFormat="1" ht="15" customHeight="1" x14ac:dyDescent="0.3">
      <c r="A93" s="384"/>
      <c r="B93" s="384"/>
      <c r="C93" s="393"/>
      <c r="D93"/>
      <c r="E93"/>
    </row>
    <row r="94" spans="1:5" s="392" customFormat="1" ht="15" customHeight="1" x14ac:dyDescent="0.3">
      <c r="A94" s="384"/>
      <c r="B94" s="384"/>
      <c r="C94" s="393"/>
      <c r="D94"/>
      <c r="E94"/>
    </row>
    <row r="95" spans="1:5" s="392" customFormat="1" ht="15" customHeight="1" x14ac:dyDescent="0.3">
      <c r="A95" s="384"/>
      <c r="B95" s="384"/>
      <c r="C95" s="393"/>
      <c r="D95"/>
      <c r="E95"/>
    </row>
    <row r="96" spans="1:5" s="392" customFormat="1" ht="15" customHeight="1" x14ac:dyDescent="0.3">
      <c r="A96" s="384"/>
      <c r="B96" s="384"/>
      <c r="C96" s="393"/>
      <c r="D96"/>
      <c r="E96"/>
    </row>
    <row r="97" spans="1:5" s="392" customFormat="1" ht="15" customHeight="1" x14ac:dyDescent="0.3">
      <c r="A97" s="384"/>
      <c r="B97" s="384"/>
      <c r="C97" s="393"/>
      <c r="D97"/>
      <c r="E97"/>
    </row>
    <row r="98" spans="1:5" s="392" customFormat="1" ht="15" customHeight="1" x14ac:dyDescent="0.3">
      <c r="A98" s="384"/>
      <c r="B98" s="384"/>
      <c r="C98" s="393"/>
      <c r="D98"/>
      <c r="E98"/>
    </row>
    <row r="99" spans="1:5" s="392" customFormat="1" ht="15" customHeight="1" x14ac:dyDescent="0.3">
      <c r="A99" s="384"/>
      <c r="B99" s="384"/>
      <c r="C99" s="393"/>
      <c r="D99"/>
      <c r="E99"/>
    </row>
    <row r="100" spans="1:5" s="392" customFormat="1" ht="15" customHeight="1" x14ac:dyDescent="0.3">
      <c r="A100" s="384"/>
      <c r="B100" s="384"/>
      <c r="C100" s="393"/>
      <c r="D100"/>
      <c r="E100"/>
    </row>
    <row r="101" spans="1:5" s="392" customFormat="1" ht="15" customHeight="1" x14ac:dyDescent="0.3">
      <c r="A101" s="384"/>
      <c r="B101" s="384"/>
      <c r="C101" s="393"/>
      <c r="D101"/>
      <c r="E101"/>
    </row>
    <row r="102" spans="1:5" s="392" customFormat="1" ht="15" customHeight="1" x14ac:dyDescent="0.3">
      <c r="A102" s="384"/>
      <c r="B102" s="384"/>
      <c r="C102" s="393"/>
      <c r="D102"/>
      <c r="E102"/>
    </row>
    <row r="103" spans="1:5" s="392" customFormat="1" ht="15" customHeight="1" x14ac:dyDescent="0.3">
      <c r="A103" s="384"/>
      <c r="B103" s="384"/>
      <c r="C103" s="393"/>
      <c r="D103"/>
      <c r="E103"/>
    </row>
    <row r="104" spans="1:5" s="392" customFormat="1" ht="15" customHeight="1" x14ac:dyDescent="0.3">
      <c r="A104" s="384"/>
      <c r="B104" s="384"/>
      <c r="C104" s="393"/>
      <c r="D104"/>
      <c r="E104"/>
    </row>
    <row r="105" spans="1:5" s="392" customFormat="1" ht="13.5" customHeight="1" x14ac:dyDescent="0.3">
      <c r="A105" s="384"/>
      <c r="B105" s="384"/>
      <c r="C105" s="393"/>
      <c r="D105"/>
      <c r="E105"/>
    </row>
    <row r="106" spans="1:5" s="392" customFormat="1" ht="13.5" customHeight="1" x14ac:dyDescent="0.3">
      <c r="A106" s="384"/>
      <c r="B106" s="384"/>
      <c r="C106" s="393"/>
      <c r="D106"/>
      <c r="E106"/>
    </row>
    <row r="107" spans="1:5" s="392" customFormat="1" ht="13.5" customHeight="1" x14ac:dyDescent="0.3">
      <c r="A107" s="384"/>
      <c r="B107" s="384"/>
      <c r="C107" s="393"/>
      <c r="D107"/>
      <c r="E107"/>
    </row>
    <row r="108" spans="1:5" s="392" customFormat="1" ht="13.5" customHeight="1" x14ac:dyDescent="0.3">
      <c r="A108" s="384"/>
      <c r="B108" s="384"/>
      <c r="C108" s="393"/>
      <c r="D108"/>
      <c r="E108"/>
    </row>
    <row r="109" spans="1:5" s="392" customFormat="1" ht="13.5" customHeight="1" x14ac:dyDescent="0.3">
      <c r="A109" s="384"/>
      <c r="B109" s="384"/>
      <c r="C109" s="393"/>
      <c r="D109"/>
      <c r="E109"/>
    </row>
    <row r="110" spans="1:5" s="392" customFormat="1" ht="13.5" customHeight="1" x14ac:dyDescent="0.3">
      <c r="A110" s="384"/>
      <c r="B110" s="384"/>
      <c r="C110" s="393"/>
      <c r="D110"/>
      <c r="E110"/>
    </row>
    <row r="111" spans="1:5" s="392" customFormat="1" ht="13.5" customHeight="1" x14ac:dyDescent="0.3">
      <c r="A111" s="384"/>
      <c r="B111" s="384"/>
      <c r="C111" s="393"/>
      <c r="D111"/>
      <c r="E111"/>
    </row>
    <row r="112" spans="1:5" s="392" customFormat="1" ht="13.5" customHeight="1" x14ac:dyDescent="0.3">
      <c r="A112" s="384"/>
      <c r="B112" s="384"/>
      <c r="C112" s="393"/>
      <c r="D112"/>
      <c r="E112"/>
    </row>
    <row r="113" spans="1:5" s="392" customFormat="1" ht="13.5" customHeight="1" x14ac:dyDescent="0.3">
      <c r="A113" s="384"/>
      <c r="B113" s="384"/>
      <c r="C113" s="393"/>
      <c r="D113"/>
      <c r="E113"/>
    </row>
    <row r="114" spans="1:5" s="392" customFormat="1" ht="13.5" customHeight="1" x14ac:dyDescent="0.3">
      <c r="A114" s="384"/>
      <c r="B114" s="384"/>
      <c r="C114" s="393"/>
      <c r="D114"/>
      <c r="E114"/>
    </row>
    <row r="115" spans="1:5" s="392" customFormat="1" ht="13.5" customHeight="1" x14ac:dyDescent="0.3">
      <c r="A115" s="384"/>
      <c r="B115" s="384"/>
      <c r="C115" s="393"/>
      <c r="D115"/>
      <c r="E115"/>
    </row>
    <row r="116" spans="1:5" s="392" customFormat="1" ht="13.5" customHeight="1" x14ac:dyDescent="0.3">
      <c r="A116" s="384"/>
      <c r="B116" s="384"/>
      <c r="C116" s="393"/>
      <c r="D116"/>
      <c r="E116"/>
    </row>
    <row r="117" spans="1:5" s="392" customFormat="1" ht="13.5" customHeight="1" x14ac:dyDescent="0.3">
      <c r="A117" s="384"/>
      <c r="B117" s="384"/>
      <c r="C117" s="393"/>
      <c r="D117"/>
      <c r="E117"/>
    </row>
    <row r="118" spans="1:5" s="392" customFormat="1" ht="13.5" customHeight="1" x14ac:dyDescent="0.3">
      <c r="A118" s="384"/>
      <c r="B118" s="384"/>
      <c r="C118" s="393"/>
      <c r="D118"/>
      <c r="E118"/>
    </row>
    <row r="119" spans="1:5" s="392" customFormat="1" ht="13.5" customHeight="1" x14ac:dyDescent="0.3">
      <c r="A119" s="384"/>
      <c r="B119" s="384"/>
      <c r="C119" s="393"/>
      <c r="D119"/>
      <c r="E119"/>
    </row>
    <row r="120" spans="1:5" s="392" customFormat="1" ht="13.5" customHeight="1" x14ac:dyDescent="0.3">
      <c r="A120" s="384"/>
      <c r="B120" s="384"/>
      <c r="C120" s="393"/>
      <c r="D120"/>
      <c r="E120"/>
    </row>
    <row r="121" spans="1:5" s="392" customFormat="1" ht="13.5" customHeight="1" x14ac:dyDescent="0.3">
      <c r="A121" s="384"/>
      <c r="B121" s="384"/>
      <c r="C121" s="393"/>
      <c r="D121"/>
      <c r="E121"/>
    </row>
    <row r="122" spans="1:5" s="392" customFormat="1" ht="13.5" customHeight="1" x14ac:dyDescent="0.3">
      <c r="A122" s="384"/>
      <c r="B122" s="384"/>
      <c r="C122" s="393"/>
      <c r="D122"/>
      <c r="E122"/>
    </row>
    <row r="123" spans="1:5" s="392" customFormat="1" ht="13.5" customHeight="1" x14ac:dyDescent="0.3">
      <c r="A123" s="384"/>
      <c r="B123" s="384"/>
      <c r="C123" s="393"/>
      <c r="D123"/>
      <c r="E123"/>
    </row>
    <row r="124" spans="1:5" s="392" customFormat="1" ht="13.5" customHeight="1" x14ac:dyDescent="0.3">
      <c r="A124" s="384"/>
      <c r="B124" s="384"/>
      <c r="C124" s="393"/>
      <c r="D124"/>
      <c r="E124"/>
    </row>
    <row r="125" spans="1:5" s="392" customFormat="1" ht="13.5" customHeight="1" x14ac:dyDescent="0.3">
      <c r="A125" s="384"/>
      <c r="B125" s="384"/>
      <c r="C125" s="393"/>
      <c r="D125"/>
      <c r="E125"/>
    </row>
    <row r="126" spans="1:5" s="392" customFormat="1" ht="13.5" customHeight="1" x14ac:dyDescent="0.3">
      <c r="A126" s="384"/>
      <c r="B126" s="384"/>
      <c r="C126" s="393"/>
      <c r="D126"/>
      <c r="E126"/>
    </row>
    <row r="127" spans="1:5" s="392" customFormat="1" ht="13.5" customHeight="1" x14ac:dyDescent="0.3">
      <c r="A127" s="384"/>
      <c r="B127" s="384"/>
      <c r="C127" s="393"/>
      <c r="D127"/>
      <c r="E127"/>
    </row>
    <row r="128" spans="1:5" s="392" customFormat="1" ht="13.5" customHeight="1" x14ac:dyDescent="0.3">
      <c r="A128" s="384"/>
      <c r="B128" s="384"/>
      <c r="C128" s="393"/>
      <c r="D128"/>
      <c r="E128"/>
    </row>
    <row r="129" spans="1:5" s="392" customFormat="1" ht="13.5" customHeight="1" x14ac:dyDescent="0.3">
      <c r="A129" s="384"/>
      <c r="B129" s="384"/>
      <c r="C129" s="393"/>
      <c r="D129"/>
      <c r="E129"/>
    </row>
    <row r="130" spans="1:5" s="392" customFormat="1" ht="13.5" customHeight="1" x14ac:dyDescent="0.3">
      <c r="A130" s="384"/>
      <c r="B130" s="384"/>
      <c r="C130" s="393"/>
      <c r="D130"/>
      <c r="E130"/>
    </row>
    <row r="131" spans="1:5" s="392" customFormat="1" ht="13.5" customHeight="1" x14ac:dyDescent="0.3">
      <c r="A131" s="384"/>
      <c r="B131" s="384"/>
      <c r="C131" s="393"/>
      <c r="D131"/>
      <c r="E131"/>
    </row>
    <row r="132" spans="1:5" s="392" customFormat="1" ht="13.5" customHeight="1" x14ac:dyDescent="0.3">
      <c r="A132" s="384"/>
      <c r="B132" s="384"/>
      <c r="C132" s="393"/>
      <c r="D132"/>
      <c r="E132"/>
    </row>
    <row r="133" spans="1:5" s="392" customFormat="1" ht="13.5" customHeight="1" x14ac:dyDescent="0.3">
      <c r="A133" s="384"/>
      <c r="B133" s="384"/>
      <c r="C133" s="393"/>
      <c r="D133"/>
      <c r="E133"/>
    </row>
    <row r="134" spans="1:5" s="392" customFormat="1" ht="13.5" customHeight="1" x14ac:dyDescent="0.3">
      <c r="A134" s="384"/>
      <c r="B134" s="384"/>
      <c r="C134" s="393"/>
      <c r="D134"/>
      <c r="E134"/>
    </row>
    <row r="135" spans="1:5" s="392" customFormat="1" ht="15" customHeight="1" x14ac:dyDescent="0.3">
      <c r="A135" s="384"/>
      <c r="B135" s="384"/>
      <c r="C135" s="393"/>
      <c r="D135"/>
      <c r="E135"/>
    </row>
    <row r="136" spans="1:5" s="392" customFormat="1" ht="15" customHeight="1" x14ac:dyDescent="0.3">
      <c r="A136" s="384"/>
      <c r="B136" s="384"/>
      <c r="C136" s="393"/>
      <c r="D136"/>
      <c r="E136"/>
    </row>
    <row r="137" spans="1:5" s="392" customFormat="1" ht="13.5" customHeight="1" x14ac:dyDescent="0.3">
      <c r="A137" s="384"/>
      <c r="B137" s="384"/>
      <c r="C137" s="393"/>
      <c r="D137"/>
      <c r="E137"/>
    </row>
    <row r="138" spans="1:5" s="392" customFormat="1" ht="13.5" customHeight="1" x14ac:dyDescent="0.3">
      <c r="A138" s="384"/>
      <c r="B138" s="384"/>
      <c r="C138" s="393"/>
      <c r="D138"/>
      <c r="E138"/>
    </row>
    <row r="139" spans="1:5" s="392" customFormat="1" ht="13.5" customHeight="1" x14ac:dyDescent="0.3">
      <c r="A139" s="384"/>
      <c r="B139" s="384"/>
      <c r="C139" s="393"/>
      <c r="D139"/>
      <c r="E139"/>
    </row>
    <row r="140" spans="1:5" s="392" customFormat="1" ht="13.5" customHeight="1" x14ac:dyDescent="0.3">
      <c r="A140" s="384"/>
      <c r="B140" s="384"/>
      <c r="C140" s="393"/>
      <c r="D140"/>
      <c r="E140"/>
    </row>
    <row r="141" spans="1:5" s="392" customFormat="1" ht="15" customHeight="1" x14ac:dyDescent="0.3">
      <c r="A141" s="384"/>
      <c r="B141" s="384"/>
      <c r="C141" s="393"/>
      <c r="D141"/>
      <c r="E141"/>
    </row>
    <row r="142" spans="1:5" s="392" customFormat="1" ht="15" customHeight="1" x14ac:dyDescent="0.3">
      <c r="A142" s="384"/>
      <c r="B142" s="384"/>
      <c r="C142" s="393"/>
      <c r="D142"/>
      <c r="E142"/>
    </row>
    <row r="143" spans="1:5" s="392" customFormat="1" ht="15" customHeight="1" x14ac:dyDescent="0.3">
      <c r="A143" s="384"/>
      <c r="B143" s="384"/>
      <c r="C143" s="393"/>
      <c r="D143"/>
      <c r="E143"/>
    </row>
    <row r="144" spans="1:5" s="392" customFormat="1" ht="15" customHeight="1" x14ac:dyDescent="0.3">
      <c r="A144" s="384"/>
      <c r="B144" s="384"/>
      <c r="C144" s="393"/>
      <c r="D144"/>
      <c r="E144"/>
    </row>
    <row r="145" spans="1:5" s="392" customFormat="1" ht="15" customHeight="1" x14ac:dyDescent="0.3">
      <c r="A145" s="384"/>
      <c r="B145" s="384"/>
      <c r="C145" s="393"/>
      <c r="D145"/>
      <c r="E145"/>
    </row>
    <row r="146" spans="1:5" s="392" customFormat="1" ht="15" customHeight="1" x14ac:dyDescent="0.3">
      <c r="A146" s="384"/>
      <c r="B146" s="384"/>
      <c r="C146" s="393"/>
      <c r="D146"/>
      <c r="E146"/>
    </row>
    <row r="147" spans="1:5" s="392" customFormat="1" ht="15" customHeight="1" x14ac:dyDescent="0.3">
      <c r="A147" s="384"/>
      <c r="B147" s="384"/>
      <c r="C147" s="393"/>
      <c r="D147"/>
      <c r="E147"/>
    </row>
    <row r="148" spans="1:5" s="392" customFormat="1" ht="15" customHeight="1" x14ac:dyDescent="0.3">
      <c r="A148" s="384"/>
      <c r="B148" s="384"/>
      <c r="C148" s="393"/>
      <c r="D148"/>
      <c r="E148"/>
    </row>
    <row r="149" spans="1:5" s="392" customFormat="1" ht="15" customHeight="1" x14ac:dyDescent="0.3">
      <c r="A149" s="384"/>
      <c r="B149" s="384"/>
      <c r="C149" s="393"/>
      <c r="D149"/>
      <c r="E149"/>
    </row>
    <row r="150" spans="1:5" s="392" customFormat="1" ht="15" customHeight="1" x14ac:dyDescent="0.3">
      <c r="A150" s="384"/>
      <c r="B150" s="384"/>
      <c r="C150" s="393"/>
      <c r="D150"/>
      <c r="E150"/>
    </row>
    <row r="151" spans="1:5" s="392" customFormat="1" ht="15" customHeight="1" x14ac:dyDescent="0.3">
      <c r="A151" s="384"/>
      <c r="B151" s="384"/>
      <c r="C151" s="393"/>
      <c r="D151"/>
      <c r="E151"/>
    </row>
    <row r="152" spans="1:5" s="392" customFormat="1" ht="15" customHeight="1" x14ac:dyDescent="0.3">
      <c r="A152" s="384"/>
      <c r="B152" s="384"/>
      <c r="C152" s="393"/>
      <c r="D152"/>
      <c r="E152"/>
    </row>
    <row r="153" spans="1:5" s="392" customFormat="1" ht="15" customHeight="1" x14ac:dyDescent="0.3">
      <c r="A153" s="384"/>
      <c r="B153" s="384"/>
      <c r="C153" s="393"/>
      <c r="D153"/>
      <c r="E153"/>
    </row>
    <row r="154" spans="1:5" s="392" customFormat="1" ht="15" customHeight="1" x14ac:dyDescent="0.3">
      <c r="A154" s="384"/>
      <c r="B154" s="384"/>
      <c r="C154" s="393"/>
      <c r="D154"/>
      <c r="E154"/>
    </row>
    <row r="155" spans="1:5" s="392" customFormat="1" ht="15" customHeight="1" x14ac:dyDescent="0.3">
      <c r="A155" s="384"/>
      <c r="B155" s="384"/>
      <c r="C155" s="393"/>
      <c r="D155"/>
      <c r="E155"/>
    </row>
    <row r="156" spans="1:5" s="392" customFormat="1" ht="15" customHeight="1" x14ac:dyDescent="0.3">
      <c r="A156" s="384"/>
      <c r="B156" s="384"/>
      <c r="C156" s="393"/>
      <c r="D156"/>
      <c r="E156"/>
    </row>
    <row r="157" spans="1:5" s="392" customFormat="1" ht="15" customHeight="1" x14ac:dyDescent="0.3">
      <c r="A157" s="384"/>
      <c r="B157" s="384"/>
      <c r="C157" s="393"/>
      <c r="D157"/>
      <c r="E157"/>
    </row>
    <row r="158" spans="1:5" s="392" customFormat="1" ht="15" customHeight="1" x14ac:dyDescent="0.3">
      <c r="A158" s="384"/>
      <c r="B158" s="384"/>
      <c r="C158" s="393"/>
      <c r="D158"/>
      <c r="E158"/>
    </row>
    <row r="159" spans="1:5" s="392" customFormat="1" ht="15" customHeight="1" x14ac:dyDescent="0.3">
      <c r="A159" s="384"/>
      <c r="B159" s="384"/>
      <c r="C159" s="393"/>
      <c r="D159"/>
      <c r="E159"/>
    </row>
    <row r="160" spans="1:5" s="392" customFormat="1" ht="15" customHeight="1" x14ac:dyDescent="0.3">
      <c r="A160" s="384"/>
      <c r="B160" s="384"/>
      <c r="C160" s="393"/>
      <c r="D160"/>
      <c r="E160"/>
    </row>
    <row r="161" spans="1:5" s="392" customFormat="1" ht="15" customHeight="1" x14ac:dyDescent="0.3">
      <c r="A161" s="384"/>
      <c r="B161" s="384"/>
      <c r="C161" s="393"/>
      <c r="D161"/>
      <c r="E161"/>
    </row>
    <row r="162" spans="1:5" s="392" customFormat="1" ht="15" customHeight="1" x14ac:dyDescent="0.3">
      <c r="A162" s="384"/>
      <c r="B162" s="384"/>
      <c r="C162" s="393"/>
      <c r="D162"/>
      <c r="E162"/>
    </row>
    <row r="163" spans="1:5" s="392" customFormat="1" ht="15" customHeight="1" x14ac:dyDescent="0.3">
      <c r="A163" s="384"/>
      <c r="B163" s="384"/>
      <c r="C163" s="393"/>
      <c r="D163"/>
      <c r="E163"/>
    </row>
    <row r="164" spans="1:5" s="392" customFormat="1" ht="15" customHeight="1" x14ac:dyDescent="0.3">
      <c r="A164" s="384"/>
      <c r="B164" s="384"/>
      <c r="C164" s="393"/>
      <c r="D164"/>
      <c r="E164"/>
    </row>
    <row r="165" spans="1:5" s="392" customFormat="1" ht="15" customHeight="1" x14ac:dyDescent="0.3">
      <c r="A165" s="384"/>
      <c r="B165" s="384"/>
      <c r="C165" s="393"/>
      <c r="D165"/>
      <c r="E165"/>
    </row>
    <row r="166" spans="1:5" s="392" customFormat="1" ht="15" customHeight="1" x14ac:dyDescent="0.3">
      <c r="A166" s="384"/>
      <c r="B166" s="384"/>
      <c r="C166" s="393"/>
      <c r="D166"/>
      <c r="E166"/>
    </row>
    <row r="167" spans="1:5" s="392" customFormat="1" ht="15" customHeight="1" x14ac:dyDescent="0.3">
      <c r="A167" s="384"/>
      <c r="B167" s="384"/>
      <c r="C167" s="393"/>
      <c r="D167"/>
      <c r="E167"/>
    </row>
    <row r="168" spans="1:5" s="392" customFormat="1" ht="15" customHeight="1" x14ac:dyDescent="0.3">
      <c r="A168" s="384"/>
      <c r="B168" s="384"/>
      <c r="C168" s="393"/>
      <c r="D168"/>
      <c r="E168"/>
    </row>
    <row r="169" spans="1:5" s="392" customFormat="1" ht="15" customHeight="1" x14ac:dyDescent="0.3">
      <c r="A169" s="384"/>
      <c r="B169" s="384"/>
      <c r="C169" s="393"/>
      <c r="D169"/>
      <c r="E169"/>
    </row>
    <row r="170" spans="1:5" s="392" customFormat="1" ht="15" customHeight="1" x14ac:dyDescent="0.3">
      <c r="A170" s="384"/>
      <c r="B170" s="384"/>
      <c r="C170" s="393"/>
      <c r="D170"/>
      <c r="E170"/>
    </row>
    <row r="171" spans="1:5" s="392" customFormat="1" ht="15" customHeight="1" x14ac:dyDescent="0.3">
      <c r="A171" s="384"/>
      <c r="B171" s="384"/>
      <c r="C171" s="393"/>
      <c r="D171"/>
      <c r="E171"/>
    </row>
    <row r="172" spans="1:5" s="392" customFormat="1" ht="15" customHeight="1" x14ac:dyDescent="0.3">
      <c r="A172" s="384"/>
      <c r="B172" s="384"/>
      <c r="C172" s="393"/>
      <c r="D172"/>
      <c r="E172"/>
    </row>
    <row r="173" spans="1:5" s="392" customFormat="1" ht="15" customHeight="1" x14ac:dyDescent="0.3">
      <c r="A173" s="384"/>
      <c r="B173" s="384"/>
      <c r="C173" s="393"/>
      <c r="D173"/>
      <c r="E173"/>
    </row>
    <row r="174" spans="1:5" s="392" customFormat="1" ht="15" customHeight="1" x14ac:dyDescent="0.3">
      <c r="A174" s="384"/>
      <c r="B174" s="384"/>
      <c r="C174" s="393"/>
      <c r="D174"/>
      <c r="E174"/>
    </row>
    <row r="175" spans="1:5" s="392" customFormat="1" ht="15" customHeight="1" x14ac:dyDescent="0.3">
      <c r="A175" s="384"/>
      <c r="B175" s="384"/>
      <c r="C175" s="393"/>
      <c r="D175"/>
      <c r="E175"/>
    </row>
    <row r="176" spans="1:5" s="392" customFormat="1" ht="15" customHeight="1" x14ac:dyDescent="0.3">
      <c r="A176" s="384"/>
      <c r="B176" s="384"/>
      <c r="C176" s="393"/>
      <c r="D176"/>
      <c r="E176"/>
    </row>
    <row r="177" spans="1:5" s="392" customFormat="1" ht="15" customHeight="1" x14ac:dyDescent="0.3">
      <c r="A177" s="384"/>
      <c r="B177" s="384"/>
      <c r="C177" s="393"/>
      <c r="D177"/>
      <c r="E177"/>
    </row>
    <row r="178" spans="1:5" s="392" customFormat="1" ht="15" customHeight="1" x14ac:dyDescent="0.3">
      <c r="A178" s="384"/>
      <c r="B178" s="384"/>
      <c r="C178" s="393"/>
      <c r="D178"/>
      <c r="E178"/>
    </row>
    <row r="179" spans="1:5" s="392" customFormat="1" ht="15" customHeight="1" x14ac:dyDescent="0.3">
      <c r="A179" s="384"/>
      <c r="B179" s="384"/>
      <c r="C179" s="393"/>
      <c r="D179"/>
      <c r="E179"/>
    </row>
    <row r="180" spans="1:5" s="392" customFormat="1" ht="15" customHeight="1" x14ac:dyDescent="0.3">
      <c r="A180" s="384"/>
      <c r="B180" s="384"/>
      <c r="C180" s="393"/>
      <c r="D180"/>
      <c r="E180"/>
    </row>
    <row r="181" spans="1:5" s="392" customFormat="1" ht="15" customHeight="1" x14ac:dyDescent="0.3">
      <c r="A181" s="384"/>
      <c r="B181" s="384"/>
      <c r="C181" s="393"/>
      <c r="D181"/>
      <c r="E181"/>
    </row>
    <row r="182" spans="1:5" s="392" customFormat="1" ht="15" customHeight="1" x14ac:dyDescent="0.3">
      <c r="A182" s="384"/>
      <c r="B182" s="384"/>
      <c r="C182" s="393"/>
      <c r="D182"/>
      <c r="E182"/>
    </row>
    <row r="183" spans="1:5" s="392" customFormat="1" ht="15" customHeight="1" x14ac:dyDescent="0.3">
      <c r="A183" s="384"/>
      <c r="B183" s="384"/>
      <c r="C183" s="393"/>
      <c r="D183"/>
      <c r="E183"/>
    </row>
    <row r="184" spans="1:5" s="392" customFormat="1" ht="15" customHeight="1" x14ac:dyDescent="0.3">
      <c r="A184" s="384"/>
      <c r="B184" s="384"/>
      <c r="C184" s="393"/>
      <c r="D184"/>
      <c r="E184"/>
    </row>
    <row r="185" spans="1:5" s="392" customFormat="1" ht="15" customHeight="1" x14ac:dyDescent="0.3">
      <c r="A185" s="384"/>
      <c r="B185" s="384"/>
      <c r="C185" s="393"/>
      <c r="D185"/>
      <c r="E185"/>
    </row>
    <row r="186" spans="1:5" s="392" customFormat="1" ht="15" customHeight="1" x14ac:dyDescent="0.3">
      <c r="A186" s="384"/>
      <c r="B186" s="384"/>
      <c r="C186" s="393"/>
      <c r="D186"/>
      <c r="E186"/>
    </row>
    <row r="187" spans="1:5" s="392" customFormat="1" ht="15" customHeight="1" x14ac:dyDescent="0.3">
      <c r="A187" s="384"/>
      <c r="B187" s="384"/>
      <c r="C187" s="393"/>
      <c r="D187"/>
      <c r="E187"/>
    </row>
    <row r="188" spans="1:5" s="392" customFormat="1" ht="15" customHeight="1" x14ac:dyDescent="0.3">
      <c r="A188" s="384"/>
      <c r="B188" s="384"/>
      <c r="C188" s="393"/>
      <c r="D188"/>
      <c r="E188"/>
    </row>
    <row r="189" spans="1:5" s="392" customFormat="1" ht="15" customHeight="1" x14ac:dyDescent="0.3">
      <c r="A189" s="384"/>
      <c r="B189" s="384"/>
      <c r="C189" s="393"/>
      <c r="D189"/>
      <c r="E189"/>
    </row>
    <row r="190" spans="1:5" s="392" customFormat="1" ht="15" customHeight="1" x14ac:dyDescent="0.3">
      <c r="A190" s="384"/>
      <c r="B190" s="384"/>
      <c r="C190" s="393"/>
      <c r="D190"/>
      <c r="E190"/>
    </row>
    <row r="191" spans="1:5" s="392" customFormat="1" ht="15" customHeight="1" x14ac:dyDescent="0.3">
      <c r="A191" s="384"/>
      <c r="B191" s="384"/>
      <c r="C191" s="393"/>
      <c r="D191"/>
      <c r="E191"/>
    </row>
    <row r="192" spans="1:5" s="392" customFormat="1" ht="15" customHeight="1" x14ac:dyDescent="0.3">
      <c r="A192" s="384"/>
      <c r="B192" s="384"/>
      <c r="C192" s="393"/>
      <c r="D192"/>
      <c r="E192"/>
    </row>
    <row r="193" spans="1:5" s="392" customFormat="1" ht="15" customHeight="1" x14ac:dyDescent="0.3">
      <c r="A193" s="384"/>
      <c r="B193" s="384"/>
      <c r="C193" s="393"/>
      <c r="D193"/>
      <c r="E193"/>
    </row>
    <row r="194" spans="1:5" s="392" customFormat="1" ht="15" customHeight="1" x14ac:dyDescent="0.3">
      <c r="A194" s="384"/>
      <c r="B194" s="384"/>
      <c r="C194" s="393"/>
      <c r="D194"/>
      <c r="E194"/>
    </row>
    <row r="195" spans="1:5" s="392" customFormat="1" ht="15" customHeight="1" x14ac:dyDescent="0.3">
      <c r="A195" s="384"/>
      <c r="B195" s="384"/>
      <c r="C195" s="393"/>
      <c r="D195"/>
      <c r="E195"/>
    </row>
    <row r="196" spans="1:5" s="392" customFormat="1" ht="15" customHeight="1" x14ac:dyDescent="0.3">
      <c r="A196" s="384"/>
      <c r="B196" s="384"/>
      <c r="C196" s="393"/>
      <c r="D196"/>
      <c r="E196"/>
    </row>
    <row r="197" spans="1:5" s="392" customFormat="1" ht="15" customHeight="1" x14ac:dyDescent="0.3">
      <c r="A197" s="384"/>
      <c r="B197" s="384"/>
      <c r="C197" s="393"/>
      <c r="D197"/>
      <c r="E197"/>
    </row>
    <row r="198" spans="1:5" s="392" customFormat="1" ht="15" customHeight="1" x14ac:dyDescent="0.3">
      <c r="A198" s="384"/>
      <c r="B198" s="384"/>
      <c r="C198" s="393"/>
      <c r="D198"/>
      <c r="E198"/>
    </row>
    <row r="199" spans="1:5" s="392" customFormat="1" ht="15" customHeight="1" x14ac:dyDescent="0.3">
      <c r="A199" s="384"/>
      <c r="B199" s="384"/>
      <c r="C199" s="393"/>
      <c r="D199"/>
      <c r="E199"/>
    </row>
    <row r="200" spans="1:5" s="392" customFormat="1" ht="15" customHeight="1" x14ac:dyDescent="0.3">
      <c r="A200" s="384"/>
      <c r="B200" s="384"/>
      <c r="C200" s="393"/>
      <c r="D200"/>
      <c r="E200"/>
    </row>
    <row r="201" spans="1:5" s="392" customFormat="1" ht="15" customHeight="1" x14ac:dyDescent="0.3">
      <c r="A201" s="384"/>
      <c r="B201" s="384"/>
      <c r="C201" s="393"/>
      <c r="D201"/>
      <c r="E201"/>
    </row>
    <row r="202" spans="1:5" s="392" customFormat="1" ht="15" customHeight="1" x14ac:dyDescent="0.3">
      <c r="A202" s="384"/>
      <c r="B202" s="384"/>
      <c r="C202" s="393"/>
      <c r="D202"/>
      <c r="E202"/>
    </row>
    <row r="203" spans="1:5" s="392" customFormat="1" ht="15" customHeight="1" x14ac:dyDescent="0.3">
      <c r="A203" s="384"/>
      <c r="B203" s="384"/>
      <c r="C203" s="393"/>
      <c r="D203"/>
      <c r="E203"/>
    </row>
    <row r="204" spans="1:5" s="392" customFormat="1" ht="15" customHeight="1" x14ac:dyDescent="0.3">
      <c r="A204" s="384"/>
      <c r="B204" s="384"/>
      <c r="C204" s="393"/>
      <c r="D204"/>
      <c r="E204"/>
    </row>
    <row r="205" spans="1:5" s="392" customFormat="1" ht="15" customHeight="1" x14ac:dyDescent="0.3">
      <c r="A205" s="384"/>
      <c r="B205" s="384"/>
      <c r="C205" s="393"/>
      <c r="D205"/>
      <c r="E205"/>
    </row>
    <row r="206" spans="1:5" s="392" customFormat="1" ht="15" customHeight="1" x14ac:dyDescent="0.3">
      <c r="A206" s="384"/>
      <c r="B206" s="384"/>
      <c r="C206" s="393"/>
      <c r="D206"/>
      <c r="E206"/>
    </row>
    <row r="207" spans="1:5" s="392" customFormat="1" ht="15" customHeight="1" x14ac:dyDescent="0.3">
      <c r="A207" s="384"/>
      <c r="B207" s="384"/>
      <c r="C207" s="393"/>
      <c r="D207"/>
      <c r="E207"/>
    </row>
    <row r="208" spans="1:5" s="392" customFormat="1" ht="15" customHeight="1" x14ac:dyDescent="0.3">
      <c r="A208" s="384"/>
      <c r="B208" s="384"/>
      <c r="C208" s="393"/>
      <c r="D208"/>
      <c r="E208"/>
    </row>
    <row r="209" spans="1:5" s="392" customFormat="1" ht="15" customHeight="1" x14ac:dyDescent="0.3">
      <c r="A209" s="384"/>
      <c r="B209" s="384"/>
      <c r="C209" s="393"/>
      <c r="D209"/>
      <c r="E209"/>
    </row>
    <row r="210" spans="1:5" s="392" customFormat="1" ht="15" customHeight="1" x14ac:dyDescent="0.3">
      <c r="A210" s="384"/>
      <c r="B210" s="384"/>
      <c r="C210" s="393"/>
      <c r="D210"/>
      <c r="E210"/>
    </row>
    <row r="211" spans="1:5" s="392" customFormat="1" ht="15" customHeight="1" x14ac:dyDescent="0.3">
      <c r="A211" s="384"/>
      <c r="B211" s="384"/>
      <c r="C211" s="393"/>
      <c r="D211"/>
      <c r="E211"/>
    </row>
    <row r="212" spans="1:5" s="392" customFormat="1" ht="15" customHeight="1" x14ac:dyDescent="0.3">
      <c r="A212" s="384"/>
      <c r="B212" s="384"/>
      <c r="C212" s="393"/>
      <c r="D212"/>
      <c r="E212"/>
    </row>
    <row r="213" spans="1:5" s="392" customFormat="1" ht="15" customHeight="1" x14ac:dyDescent="0.3">
      <c r="A213" s="384"/>
      <c r="B213" s="384"/>
      <c r="C213" s="393"/>
      <c r="D213"/>
      <c r="E213"/>
    </row>
    <row r="214" spans="1:5" s="392" customFormat="1" ht="15" customHeight="1" x14ac:dyDescent="0.3">
      <c r="A214" s="384"/>
      <c r="B214" s="384"/>
      <c r="C214" s="393"/>
      <c r="D214"/>
      <c r="E214"/>
    </row>
    <row r="215" spans="1:5" s="392" customFormat="1" ht="15" customHeight="1" x14ac:dyDescent="0.3">
      <c r="A215" s="384"/>
      <c r="B215" s="384"/>
      <c r="C215" s="393"/>
      <c r="D215"/>
      <c r="E215"/>
    </row>
    <row r="216" spans="1:5" s="392" customFormat="1" ht="15" customHeight="1" x14ac:dyDescent="0.3">
      <c r="A216" s="384"/>
      <c r="B216" s="384"/>
      <c r="C216" s="393"/>
      <c r="D216"/>
      <c r="E216"/>
    </row>
    <row r="217" spans="1:5" s="392" customFormat="1" ht="15" customHeight="1" x14ac:dyDescent="0.3">
      <c r="A217" s="384"/>
      <c r="B217" s="384"/>
      <c r="C217" s="393"/>
      <c r="D217"/>
      <c r="E217"/>
    </row>
    <row r="218" spans="1:5" s="392" customFormat="1" ht="15" customHeight="1" x14ac:dyDescent="0.3">
      <c r="A218" s="384"/>
      <c r="B218" s="384"/>
      <c r="C218" s="393"/>
      <c r="D218"/>
      <c r="E218"/>
    </row>
    <row r="219" spans="1:5" s="392" customFormat="1" ht="15" customHeight="1" x14ac:dyDescent="0.3">
      <c r="A219" s="384"/>
      <c r="B219" s="384"/>
      <c r="C219" s="393"/>
      <c r="D219"/>
      <c r="E219"/>
    </row>
    <row r="220" spans="1:5" s="392" customFormat="1" ht="15" customHeight="1" x14ac:dyDescent="0.3">
      <c r="A220" s="384"/>
      <c r="B220" s="384"/>
      <c r="C220" s="393"/>
      <c r="D220"/>
      <c r="E220"/>
    </row>
    <row r="221" spans="1:5" s="392" customFormat="1" ht="15" customHeight="1" x14ac:dyDescent="0.3">
      <c r="A221" s="384"/>
      <c r="B221" s="384"/>
      <c r="C221" s="393"/>
      <c r="D221"/>
      <c r="E221"/>
    </row>
    <row r="222" spans="1:5" s="392" customFormat="1" ht="15" customHeight="1" x14ac:dyDescent="0.3">
      <c r="A222" s="384"/>
      <c r="B222" s="384"/>
      <c r="C222" s="393"/>
      <c r="D222"/>
      <c r="E222"/>
    </row>
    <row r="223" spans="1:5" s="392" customFormat="1" ht="15" customHeight="1" x14ac:dyDescent="0.3">
      <c r="A223" s="384"/>
      <c r="B223" s="384"/>
      <c r="C223" s="393"/>
      <c r="D223"/>
      <c r="E223"/>
    </row>
    <row r="224" spans="1:5" s="392" customFormat="1" ht="15" customHeight="1" x14ac:dyDescent="0.3">
      <c r="A224" s="384"/>
      <c r="B224" s="384"/>
      <c r="C224" s="393"/>
      <c r="D224"/>
      <c r="E224"/>
    </row>
    <row r="225" spans="1:5" s="392" customFormat="1" ht="13.5" customHeight="1" x14ac:dyDescent="0.3">
      <c r="A225" s="384"/>
      <c r="B225" s="384"/>
      <c r="C225" s="393"/>
      <c r="D225"/>
      <c r="E225"/>
    </row>
    <row r="226" spans="1:5" s="392" customFormat="1" ht="13.5" customHeight="1" x14ac:dyDescent="0.3">
      <c r="A226" s="384"/>
      <c r="B226" s="384"/>
      <c r="C226" s="393"/>
      <c r="D226"/>
      <c r="E226"/>
    </row>
    <row r="227" spans="1:5" s="392" customFormat="1" ht="15" customHeight="1" x14ac:dyDescent="0.3">
      <c r="A227" s="384"/>
      <c r="B227" s="384"/>
      <c r="C227" s="393"/>
      <c r="D227"/>
      <c r="E227"/>
    </row>
    <row r="228" spans="1:5" s="392" customFormat="1" ht="13.5" customHeight="1" x14ac:dyDescent="0.3">
      <c r="A228" s="384"/>
      <c r="B228" s="384"/>
      <c r="C228" s="393"/>
      <c r="D228"/>
      <c r="E228"/>
    </row>
    <row r="229" spans="1:5" s="392" customFormat="1" ht="13.5" customHeight="1" x14ac:dyDescent="0.3">
      <c r="A229" s="384"/>
      <c r="B229" s="384"/>
      <c r="C229" s="393"/>
      <c r="D229"/>
      <c r="E229"/>
    </row>
    <row r="230" spans="1:5" s="392" customFormat="1" ht="15" customHeight="1" x14ac:dyDescent="0.3">
      <c r="A230" s="384"/>
      <c r="B230" s="384"/>
      <c r="C230" s="393"/>
      <c r="D230"/>
      <c r="E230"/>
    </row>
    <row r="231" spans="1:5" s="392" customFormat="1" ht="13.5" customHeight="1" x14ac:dyDescent="0.3">
      <c r="A231" s="384"/>
      <c r="B231" s="384"/>
      <c r="C231" s="393"/>
      <c r="D231"/>
      <c r="E231"/>
    </row>
    <row r="232" spans="1:5" s="392" customFormat="1" ht="15" customHeight="1" x14ac:dyDescent="0.3">
      <c r="A232" s="384"/>
      <c r="B232" s="384"/>
      <c r="C232" s="393"/>
      <c r="D232"/>
      <c r="E232"/>
    </row>
    <row r="233" spans="1:5" s="392" customFormat="1" ht="13.5" customHeight="1" x14ac:dyDescent="0.3">
      <c r="A233" s="384"/>
      <c r="B233" s="384"/>
      <c r="C233" s="393"/>
      <c r="D233"/>
      <c r="E233"/>
    </row>
    <row r="234" spans="1:5" s="392" customFormat="1" ht="13.5" customHeight="1" x14ac:dyDescent="0.3">
      <c r="A234" s="384"/>
      <c r="B234" s="384"/>
      <c r="C234" s="393"/>
      <c r="D234"/>
      <c r="E234"/>
    </row>
    <row r="235" spans="1:5" s="392" customFormat="1" ht="13.5" customHeight="1" x14ac:dyDescent="0.3">
      <c r="A235" s="384"/>
      <c r="B235" s="384"/>
      <c r="C235" s="393"/>
      <c r="D235"/>
      <c r="E235"/>
    </row>
    <row r="236" spans="1:5" s="392" customFormat="1" ht="13.5" customHeight="1" x14ac:dyDescent="0.3">
      <c r="A236" s="384"/>
      <c r="B236" s="384"/>
      <c r="C236" s="393"/>
      <c r="D236"/>
      <c r="E236"/>
    </row>
    <row r="237" spans="1:5" s="392" customFormat="1" ht="13.5" customHeight="1" x14ac:dyDescent="0.3">
      <c r="A237" s="384"/>
      <c r="B237" s="384"/>
      <c r="C237" s="393"/>
      <c r="D237"/>
      <c r="E237"/>
    </row>
    <row r="238" spans="1:5" s="392" customFormat="1" ht="13.5" customHeight="1" x14ac:dyDescent="0.3">
      <c r="A238" s="384"/>
      <c r="B238" s="384"/>
      <c r="C238" s="393"/>
      <c r="D238"/>
      <c r="E238"/>
    </row>
    <row r="239" spans="1:5" s="392" customFormat="1" ht="13.5" customHeight="1" x14ac:dyDescent="0.3">
      <c r="A239" s="384"/>
      <c r="B239" s="384"/>
      <c r="C239" s="393"/>
      <c r="D239"/>
      <c r="E239"/>
    </row>
    <row r="240" spans="1:5" s="392" customFormat="1" ht="13.5" customHeight="1" x14ac:dyDescent="0.3">
      <c r="A240" s="384"/>
      <c r="B240" s="384"/>
      <c r="C240" s="393"/>
      <c r="D240"/>
      <c r="E240"/>
    </row>
    <row r="241" spans="1:5" s="392" customFormat="1" ht="13.5" customHeight="1" x14ac:dyDescent="0.3">
      <c r="A241" s="384"/>
      <c r="B241" s="384"/>
      <c r="C241" s="393"/>
      <c r="D241"/>
      <c r="E241"/>
    </row>
    <row r="242" spans="1:5" s="392" customFormat="1" ht="13.5" customHeight="1" x14ac:dyDescent="0.3">
      <c r="A242" s="384"/>
      <c r="B242" s="384"/>
      <c r="C242" s="393"/>
      <c r="D242"/>
      <c r="E242"/>
    </row>
    <row r="243" spans="1:5" s="392" customFormat="1" ht="13.5" customHeight="1" x14ac:dyDescent="0.3">
      <c r="A243" s="384"/>
      <c r="B243" s="384"/>
      <c r="C243" s="393"/>
      <c r="D243"/>
      <c r="E243"/>
    </row>
    <row r="244" spans="1:5" s="392" customFormat="1" ht="13.5" customHeight="1" x14ac:dyDescent="0.3">
      <c r="A244" s="384"/>
      <c r="B244" s="384"/>
      <c r="C244" s="393"/>
      <c r="D244"/>
      <c r="E244"/>
    </row>
    <row r="245" spans="1:5" s="392" customFormat="1" ht="13.5" customHeight="1" x14ac:dyDescent="0.3">
      <c r="A245" s="384"/>
      <c r="B245" s="384"/>
      <c r="C245" s="393"/>
      <c r="D245"/>
      <c r="E245"/>
    </row>
    <row r="246" spans="1:5" s="392" customFormat="1" ht="13.5" customHeight="1" x14ac:dyDescent="0.3">
      <c r="A246" s="384"/>
      <c r="B246" s="384"/>
      <c r="C246" s="393"/>
      <c r="D246"/>
      <c r="E246"/>
    </row>
    <row r="247" spans="1:5" s="392" customFormat="1" ht="13.5" customHeight="1" x14ac:dyDescent="0.3">
      <c r="A247" s="384"/>
      <c r="B247" s="384"/>
      <c r="C247" s="393"/>
      <c r="D247"/>
      <c r="E247"/>
    </row>
    <row r="248" spans="1:5" s="392" customFormat="1" ht="13.5" customHeight="1" x14ac:dyDescent="0.3">
      <c r="A248" s="384"/>
      <c r="B248" s="384"/>
      <c r="C248" s="393"/>
      <c r="D248"/>
      <c r="E248"/>
    </row>
    <row r="249" spans="1:5" s="392" customFormat="1" ht="13.5" customHeight="1" x14ac:dyDescent="0.3">
      <c r="A249" s="384"/>
      <c r="B249" s="384"/>
      <c r="C249" s="393"/>
      <c r="D249"/>
      <c r="E249"/>
    </row>
    <row r="250" spans="1:5" s="392" customFormat="1" ht="13.5" customHeight="1" x14ac:dyDescent="0.3">
      <c r="A250" s="384"/>
      <c r="B250" s="384"/>
      <c r="C250" s="393"/>
      <c r="D250"/>
      <c r="E250"/>
    </row>
    <row r="251" spans="1:5" s="392" customFormat="1" ht="13.5" customHeight="1" x14ac:dyDescent="0.3">
      <c r="A251" s="384"/>
      <c r="B251" s="384"/>
      <c r="C251" s="393"/>
      <c r="D251"/>
      <c r="E251"/>
    </row>
    <row r="252" spans="1:5" s="392" customFormat="1" ht="13.5" customHeight="1" x14ac:dyDescent="0.3">
      <c r="A252" s="384"/>
      <c r="B252" s="384"/>
      <c r="C252" s="393"/>
      <c r="D252"/>
      <c r="E252"/>
    </row>
    <row r="253" spans="1:5" s="392" customFormat="1" ht="13.5" customHeight="1" x14ac:dyDescent="0.3">
      <c r="A253" s="384"/>
      <c r="B253" s="384"/>
      <c r="C253" s="393"/>
      <c r="D253"/>
      <c r="E253"/>
    </row>
    <row r="254" spans="1:5" s="392" customFormat="1" ht="13.5" customHeight="1" x14ac:dyDescent="0.3">
      <c r="A254" s="384"/>
      <c r="B254" s="384"/>
      <c r="C254" s="393"/>
      <c r="D254"/>
      <c r="E254"/>
    </row>
    <row r="255" spans="1:5" s="392" customFormat="1" ht="13.5" customHeight="1" x14ac:dyDescent="0.3">
      <c r="A255" s="384"/>
      <c r="B255" s="384"/>
      <c r="C255" s="393"/>
      <c r="D255"/>
      <c r="E255"/>
    </row>
    <row r="256" spans="1:5" s="392" customFormat="1" ht="13.5" customHeight="1" x14ac:dyDescent="0.3">
      <c r="A256" s="384"/>
      <c r="B256" s="384"/>
      <c r="C256" s="393"/>
      <c r="D256"/>
      <c r="E256"/>
    </row>
    <row r="257" spans="1:5" s="392" customFormat="1" ht="13.5" customHeight="1" x14ac:dyDescent="0.3">
      <c r="A257" s="384"/>
      <c r="B257" s="384"/>
      <c r="C257" s="393"/>
      <c r="D257"/>
      <c r="E257"/>
    </row>
    <row r="258" spans="1:5" s="392" customFormat="1" ht="13.5" customHeight="1" x14ac:dyDescent="0.3">
      <c r="A258" s="384"/>
      <c r="B258" s="384"/>
      <c r="C258" s="393"/>
      <c r="D258"/>
      <c r="E258"/>
    </row>
    <row r="259" spans="1:5" s="392" customFormat="1" ht="13.5" customHeight="1" x14ac:dyDescent="0.3">
      <c r="A259" s="384"/>
      <c r="B259" s="384"/>
      <c r="C259" s="393"/>
      <c r="D259"/>
      <c r="E259"/>
    </row>
    <row r="260" spans="1:5" s="392" customFormat="1" ht="13.5" customHeight="1" x14ac:dyDescent="0.3">
      <c r="A260" s="384"/>
      <c r="B260" s="384"/>
      <c r="C260" s="393"/>
      <c r="D260"/>
      <c r="E260"/>
    </row>
    <row r="261" spans="1:5" s="392" customFormat="1" ht="13.5" customHeight="1" x14ac:dyDescent="0.3">
      <c r="A261" s="384"/>
      <c r="B261" s="384"/>
      <c r="C261" s="393"/>
      <c r="D261"/>
      <c r="E261"/>
    </row>
    <row r="262" spans="1:5" s="392" customFormat="1" ht="13.5" customHeight="1" x14ac:dyDescent="0.3">
      <c r="A262" s="384"/>
      <c r="B262" s="384"/>
      <c r="C262" s="393"/>
      <c r="D262"/>
      <c r="E262"/>
    </row>
    <row r="263" spans="1:5" s="392" customFormat="1" ht="13.5" customHeight="1" x14ac:dyDescent="0.3">
      <c r="A263" s="384"/>
      <c r="B263" s="384"/>
      <c r="C263" s="393"/>
      <c r="D263"/>
      <c r="E263"/>
    </row>
    <row r="264" spans="1:5" s="392" customFormat="1" ht="13.5" customHeight="1" x14ac:dyDescent="0.3">
      <c r="A264" s="384"/>
      <c r="B264" s="384"/>
      <c r="C264" s="393"/>
      <c r="D264"/>
      <c r="E264"/>
    </row>
    <row r="265" spans="1:5" s="392" customFormat="1" ht="13.5" customHeight="1" x14ac:dyDescent="0.3">
      <c r="A265" s="384"/>
      <c r="B265" s="384"/>
      <c r="C265" s="393"/>
      <c r="D265"/>
      <c r="E265"/>
    </row>
    <row r="266" spans="1:5" s="392" customFormat="1" ht="13.5" customHeight="1" x14ac:dyDescent="0.3">
      <c r="A266" s="384"/>
      <c r="B266" s="384"/>
      <c r="C266" s="393"/>
      <c r="D266"/>
      <c r="E266"/>
    </row>
    <row r="267" spans="1:5" s="392" customFormat="1" ht="13.5" customHeight="1" x14ac:dyDescent="0.3">
      <c r="A267" s="384"/>
      <c r="B267" s="384"/>
      <c r="C267" s="393"/>
      <c r="D267"/>
      <c r="E267"/>
    </row>
    <row r="268" spans="1:5" s="392" customFormat="1" ht="13.5" customHeight="1" x14ac:dyDescent="0.3">
      <c r="A268" s="384"/>
      <c r="B268" s="384"/>
      <c r="C268" s="393"/>
      <c r="D268"/>
      <c r="E268"/>
    </row>
    <row r="269" spans="1:5" s="392" customFormat="1" ht="13.5" customHeight="1" x14ac:dyDescent="0.3">
      <c r="A269" s="384"/>
      <c r="B269" s="384"/>
      <c r="C269" s="393"/>
      <c r="D269"/>
      <c r="E269"/>
    </row>
    <row r="270" spans="1:5" s="392" customFormat="1" ht="13.5" customHeight="1" x14ac:dyDescent="0.3">
      <c r="A270" s="384"/>
      <c r="B270" s="384"/>
      <c r="C270" s="393"/>
      <c r="D270"/>
      <c r="E270"/>
    </row>
    <row r="271" spans="1:5" s="392" customFormat="1" ht="13.5" customHeight="1" x14ac:dyDescent="0.3">
      <c r="A271" s="384"/>
      <c r="B271" s="384"/>
      <c r="C271" s="393"/>
      <c r="D271"/>
      <c r="E271"/>
    </row>
    <row r="272" spans="1:5" s="392" customFormat="1" ht="13.5" customHeight="1" x14ac:dyDescent="0.3">
      <c r="A272" s="384"/>
      <c r="B272" s="384"/>
      <c r="C272" s="393"/>
      <c r="D272"/>
      <c r="E272"/>
    </row>
    <row r="273" spans="1:5" s="392" customFormat="1" ht="13.5" customHeight="1" x14ac:dyDescent="0.3">
      <c r="A273" s="384"/>
      <c r="B273" s="384"/>
      <c r="C273" s="393"/>
      <c r="D273"/>
      <c r="E273"/>
    </row>
    <row r="274" spans="1:5" s="392" customFormat="1" ht="13.5" customHeight="1" x14ac:dyDescent="0.3">
      <c r="A274" s="384"/>
      <c r="B274" s="384"/>
      <c r="C274" s="393"/>
      <c r="D274"/>
      <c r="E274"/>
    </row>
    <row r="275" spans="1:5" s="392" customFormat="1" ht="13.5" customHeight="1" x14ac:dyDescent="0.3">
      <c r="A275" s="384"/>
      <c r="B275" s="384"/>
      <c r="C275" s="393"/>
      <c r="D275"/>
      <c r="E275"/>
    </row>
    <row r="276" spans="1:5" s="392" customFormat="1" ht="13.5" customHeight="1" x14ac:dyDescent="0.3">
      <c r="A276" s="384"/>
      <c r="B276" s="384"/>
      <c r="C276" s="393"/>
      <c r="D276"/>
      <c r="E276"/>
    </row>
    <row r="277" spans="1:5" s="392" customFormat="1" ht="13.5" customHeight="1" x14ac:dyDescent="0.3">
      <c r="A277" s="384"/>
      <c r="B277" s="384"/>
      <c r="C277" s="393"/>
      <c r="D277"/>
      <c r="E277"/>
    </row>
    <row r="278" spans="1:5" s="392" customFormat="1" ht="13.5" customHeight="1" x14ac:dyDescent="0.3">
      <c r="A278" s="384"/>
      <c r="B278" s="384"/>
      <c r="C278" s="393"/>
      <c r="D278"/>
      <c r="E278"/>
    </row>
    <row r="279" spans="1:5" s="392" customFormat="1" ht="13.5" customHeight="1" x14ac:dyDescent="0.3">
      <c r="A279" s="384"/>
      <c r="B279" s="384"/>
      <c r="C279" s="393"/>
      <c r="D279"/>
      <c r="E279"/>
    </row>
    <row r="280" spans="1:5" s="392" customFormat="1" ht="13.5" customHeight="1" x14ac:dyDescent="0.3">
      <c r="A280" s="384"/>
      <c r="B280" s="384"/>
      <c r="C280" s="393"/>
      <c r="D280"/>
      <c r="E280"/>
    </row>
    <row r="281" spans="1:5" s="392" customFormat="1" ht="13.5" customHeight="1" x14ac:dyDescent="0.3">
      <c r="A281" s="384"/>
      <c r="B281" s="384"/>
      <c r="C281" s="393"/>
      <c r="D281"/>
      <c r="E281"/>
    </row>
    <row r="282" spans="1:5" s="392" customFormat="1" ht="13.5" customHeight="1" x14ac:dyDescent="0.3">
      <c r="A282" s="384"/>
      <c r="B282" s="384"/>
      <c r="C282" s="393"/>
      <c r="D282"/>
      <c r="E282"/>
    </row>
    <row r="283" spans="1:5" s="392" customFormat="1" ht="13.5" customHeight="1" x14ac:dyDescent="0.3">
      <c r="A283" s="384"/>
      <c r="B283" s="384"/>
      <c r="C283" s="393"/>
      <c r="D283"/>
      <c r="E283"/>
    </row>
    <row r="284" spans="1:5" s="392" customFormat="1" ht="13.5" customHeight="1" x14ac:dyDescent="0.3">
      <c r="A284" s="384"/>
      <c r="B284" s="384"/>
      <c r="C284" s="393"/>
      <c r="D284"/>
      <c r="E284"/>
    </row>
    <row r="285" spans="1:5" s="392" customFormat="1" ht="13.5" customHeight="1" x14ac:dyDescent="0.3">
      <c r="A285" s="384"/>
      <c r="B285" s="384"/>
      <c r="C285" s="393"/>
      <c r="D285"/>
      <c r="E285"/>
    </row>
    <row r="286" spans="1:5" s="392" customFormat="1" ht="13.5" customHeight="1" x14ac:dyDescent="0.3">
      <c r="A286" s="384"/>
      <c r="B286" s="384"/>
      <c r="C286" s="393"/>
      <c r="D286"/>
      <c r="E286"/>
    </row>
    <row r="287" spans="1:5" s="392" customFormat="1" ht="13.5" customHeight="1" x14ac:dyDescent="0.3">
      <c r="A287" s="384"/>
      <c r="B287" s="384"/>
      <c r="C287" s="393"/>
      <c r="D287"/>
      <c r="E287"/>
    </row>
    <row r="288" spans="1:5" s="392" customFormat="1" ht="13.5" customHeight="1" x14ac:dyDescent="0.3">
      <c r="A288" s="384"/>
      <c r="B288" s="384"/>
      <c r="C288" s="393"/>
      <c r="D288"/>
      <c r="E288"/>
    </row>
    <row r="289" spans="1:5" s="392" customFormat="1" ht="13.5" customHeight="1" x14ac:dyDescent="0.3">
      <c r="A289" s="384"/>
      <c r="B289" s="384"/>
      <c r="C289" s="393"/>
      <c r="D289"/>
      <c r="E289"/>
    </row>
    <row r="290" spans="1:5" s="392" customFormat="1" ht="13.5" customHeight="1" x14ac:dyDescent="0.3">
      <c r="A290" s="384"/>
      <c r="B290" s="384"/>
      <c r="C290" s="393"/>
      <c r="D290"/>
      <c r="E290"/>
    </row>
    <row r="291" spans="1:5" s="392" customFormat="1" ht="13.5" customHeight="1" x14ac:dyDescent="0.3">
      <c r="A291" s="384"/>
      <c r="B291" s="384"/>
      <c r="C291" s="393"/>
      <c r="D291"/>
      <c r="E291"/>
    </row>
    <row r="292" spans="1:5" s="392" customFormat="1" ht="13.5" customHeight="1" x14ac:dyDescent="0.3">
      <c r="A292" s="384"/>
      <c r="B292" s="384"/>
      <c r="C292" s="393"/>
      <c r="D292"/>
      <c r="E292"/>
    </row>
    <row r="293" spans="1:5" s="392" customFormat="1" ht="13.5" customHeight="1" x14ac:dyDescent="0.3">
      <c r="A293" s="384"/>
      <c r="B293" s="384"/>
      <c r="C293" s="393"/>
      <c r="D293"/>
      <c r="E293"/>
    </row>
    <row r="294" spans="1:5" s="392" customFormat="1" ht="13.5" customHeight="1" x14ac:dyDescent="0.3">
      <c r="A294" s="384"/>
      <c r="B294" s="384"/>
      <c r="C294" s="393"/>
      <c r="D294"/>
      <c r="E294"/>
    </row>
    <row r="295" spans="1:5" s="392" customFormat="1" ht="13.5" customHeight="1" x14ac:dyDescent="0.3">
      <c r="A295" s="384"/>
      <c r="B295" s="384"/>
      <c r="C295" s="393"/>
      <c r="D295"/>
      <c r="E295"/>
    </row>
    <row r="296" spans="1:5" s="392" customFormat="1" ht="13.5" customHeight="1" x14ac:dyDescent="0.3">
      <c r="A296" s="384"/>
      <c r="B296" s="384"/>
      <c r="C296" s="393"/>
      <c r="D296"/>
      <c r="E296"/>
    </row>
    <row r="297" spans="1:5" s="392" customFormat="1" ht="13.5" customHeight="1" x14ac:dyDescent="0.3">
      <c r="A297" s="384"/>
      <c r="B297" s="384"/>
      <c r="C297" s="393"/>
      <c r="D297"/>
      <c r="E297"/>
    </row>
    <row r="298" spans="1:5" s="392" customFormat="1" ht="13.5" customHeight="1" x14ac:dyDescent="0.3">
      <c r="A298" s="384"/>
      <c r="B298" s="384"/>
      <c r="C298" s="393"/>
      <c r="D298"/>
      <c r="E298"/>
    </row>
    <row r="299" spans="1:5" s="392" customFormat="1" ht="13.5" customHeight="1" x14ac:dyDescent="0.3">
      <c r="A299" s="384"/>
      <c r="B299" s="384"/>
      <c r="C299" s="393"/>
      <c r="D299"/>
      <c r="E299"/>
    </row>
    <row r="300" spans="1:5" s="392" customFormat="1" ht="13.5" customHeight="1" x14ac:dyDescent="0.3">
      <c r="A300" s="384"/>
      <c r="B300" s="384"/>
      <c r="C300" s="393"/>
      <c r="D300"/>
      <c r="E300"/>
    </row>
    <row r="301" spans="1:5" s="392" customFormat="1" ht="13.5" customHeight="1" x14ac:dyDescent="0.3">
      <c r="A301" s="384"/>
      <c r="B301" s="384"/>
      <c r="C301" s="393"/>
      <c r="D301"/>
      <c r="E301"/>
    </row>
    <row r="302" spans="1:5" s="392" customFormat="1" ht="13.5" customHeight="1" x14ac:dyDescent="0.3">
      <c r="A302" s="384"/>
      <c r="B302" s="384"/>
      <c r="C302" s="393"/>
      <c r="D302"/>
      <c r="E302"/>
    </row>
    <row r="303" spans="1:5" s="392" customFormat="1" ht="13.5" customHeight="1" x14ac:dyDescent="0.3">
      <c r="A303" s="384"/>
      <c r="B303" s="384"/>
      <c r="C303" s="393"/>
      <c r="D303"/>
      <c r="E303"/>
    </row>
    <row r="304" spans="1:5" s="392" customFormat="1" ht="13.5" customHeight="1" x14ac:dyDescent="0.3">
      <c r="A304" s="384"/>
      <c r="B304" s="384"/>
      <c r="C304" s="393"/>
      <c r="D304"/>
      <c r="E304"/>
    </row>
    <row r="305" spans="1:5" s="392" customFormat="1" ht="13.5" customHeight="1" x14ac:dyDescent="0.3">
      <c r="A305" s="384"/>
      <c r="B305" s="384"/>
      <c r="C305" s="393"/>
      <c r="D305"/>
      <c r="E305"/>
    </row>
    <row r="306" spans="1:5" s="392" customFormat="1" ht="13.5" customHeight="1" x14ac:dyDescent="0.3">
      <c r="A306" s="384"/>
      <c r="B306" s="384"/>
      <c r="C306" s="393"/>
      <c r="D306"/>
      <c r="E306"/>
    </row>
    <row r="307" spans="1:5" s="392" customFormat="1" ht="13.5" customHeight="1" x14ac:dyDescent="0.3">
      <c r="A307" s="384"/>
      <c r="B307" s="384"/>
      <c r="C307" s="393"/>
      <c r="D307"/>
      <c r="E307"/>
    </row>
    <row r="308" spans="1:5" s="392" customFormat="1" ht="13.5" customHeight="1" x14ac:dyDescent="0.3">
      <c r="A308" s="384"/>
      <c r="B308" s="384"/>
      <c r="C308" s="393"/>
      <c r="D308"/>
      <c r="E308"/>
    </row>
    <row r="309" spans="1:5" s="392" customFormat="1" ht="13.5" customHeight="1" x14ac:dyDescent="0.3">
      <c r="A309" s="384"/>
      <c r="B309" s="384"/>
      <c r="C309" s="393"/>
      <c r="D309"/>
      <c r="E309"/>
    </row>
    <row r="310" spans="1:5" s="392" customFormat="1" ht="13.5" customHeight="1" x14ac:dyDescent="0.3">
      <c r="A310" s="384"/>
      <c r="B310" s="384"/>
      <c r="C310" s="393"/>
      <c r="D310"/>
      <c r="E310"/>
    </row>
    <row r="311" spans="1:5" s="392" customFormat="1" ht="13.5" customHeight="1" x14ac:dyDescent="0.3">
      <c r="A311" s="384"/>
      <c r="B311" s="384"/>
      <c r="C311" s="393"/>
      <c r="D311"/>
      <c r="E311"/>
    </row>
    <row r="312" spans="1:5" s="392" customFormat="1" ht="13.5" customHeight="1" x14ac:dyDescent="0.3">
      <c r="A312" s="384"/>
      <c r="B312" s="384"/>
      <c r="C312" s="393"/>
      <c r="D312"/>
      <c r="E312"/>
    </row>
    <row r="313" spans="1:5" s="392" customFormat="1" ht="13.5" customHeight="1" x14ac:dyDescent="0.3">
      <c r="A313" s="384"/>
      <c r="B313" s="384"/>
      <c r="C313" s="393"/>
      <c r="D313"/>
      <c r="E313"/>
    </row>
    <row r="314" spans="1:5" s="392" customFormat="1" ht="13.5" customHeight="1" x14ac:dyDescent="0.3">
      <c r="A314" s="384"/>
      <c r="B314" s="384"/>
      <c r="C314" s="393"/>
      <c r="D314"/>
      <c r="E314"/>
    </row>
    <row r="315" spans="1:5" s="392" customFormat="1" ht="13.5" customHeight="1" x14ac:dyDescent="0.3">
      <c r="A315" s="384"/>
      <c r="B315" s="384"/>
      <c r="C315" s="393"/>
      <c r="D315"/>
      <c r="E315"/>
    </row>
    <row r="316" spans="1:5" s="392" customFormat="1" ht="13.5" customHeight="1" x14ac:dyDescent="0.3">
      <c r="A316" s="384"/>
      <c r="B316" s="384"/>
      <c r="C316" s="393"/>
      <c r="D316"/>
      <c r="E316"/>
    </row>
    <row r="317" spans="1:5" s="392" customFormat="1" ht="13.5" customHeight="1" x14ac:dyDescent="0.3">
      <c r="A317" s="384"/>
      <c r="B317" s="384"/>
      <c r="C317" s="393"/>
      <c r="D317"/>
      <c r="E317"/>
    </row>
    <row r="318" spans="1:5" s="392" customFormat="1" ht="13.5" customHeight="1" x14ac:dyDescent="0.3">
      <c r="A318" s="384"/>
      <c r="B318" s="384"/>
      <c r="C318" s="393"/>
      <c r="D318"/>
      <c r="E318"/>
    </row>
    <row r="319" spans="1:5" s="392" customFormat="1" ht="13.5" customHeight="1" x14ac:dyDescent="0.3">
      <c r="A319" s="384"/>
      <c r="B319" s="384"/>
      <c r="C319" s="393"/>
      <c r="D319"/>
      <c r="E319"/>
    </row>
    <row r="320" spans="1:5" s="392" customFormat="1" ht="13.5" customHeight="1" x14ac:dyDescent="0.3">
      <c r="A320" s="384"/>
      <c r="B320" s="384"/>
      <c r="C320" s="393"/>
      <c r="D320"/>
      <c r="E320"/>
    </row>
    <row r="321" spans="1:5" s="392" customFormat="1" ht="13.5" customHeight="1" x14ac:dyDescent="0.3">
      <c r="A321" s="384"/>
      <c r="B321" s="384"/>
      <c r="C321" s="393"/>
      <c r="D321"/>
      <c r="E321"/>
    </row>
    <row r="322" spans="1:5" s="392" customFormat="1" ht="13.5" customHeight="1" x14ac:dyDescent="0.3">
      <c r="A322" s="384"/>
      <c r="B322" s="384"/>
      <c r="C322" s="393"/>
      <c r="D322"/>
      <c r="E322"/>
    </row>
    <row r="323" spans="1:5" s="392" customFormat="1" ht="13.5" customHeight="1" x14ac:dyDescent="0.3">
      <c r="A323" s="384"/>
      <c r="B323" s="384"/>
      <c r="C323" s="393"/>
      <c r="D323"/>
      <c r="E323"/>
    </row>
    <row r="324" spans="1:5" s="392" customFormat="1" ht="13.5" customHeight="1" x14ac:dyDescent="0.3">
      <c r="A324" s="384"/>
      <c r="B324" s="384"/>
      <c r="C324" s="393"/>
      <c r="D324"/>
      <c r="E324"/>
    </row>
    <row r="325" spans="1:5" s="392" customFormat="1" ht="13.5" customHeight="1" x14ac:dyDescent="0.3">
      <c r="A325" s="384"/>
      <c r="B325" s="384"/>
      <c r="C325" s="393"/>
      <c r="D325"/>
      <c r="E325"/>
    </row>
    <row r="326" spans="1:5" s="392" customFormat="1" ht="13.5" customHeight="1" x14ac:dyDescent="0.3">
      <c r="A326" s="384"/>
      <c r="B326" s="384"/>
      <c r="C326" s="393"/>
      <c r="D326"/>
      <c r="E326"/>
    </row>
    <row r="327" spans="1:5" s="392" customFormat="1" ht="13.5" customHeight="1" x14ac:dyDescent="0.3">
      <c r="A327" s="384"/>
      <c r="B327" s="384"/>
      <c r="C327" s="393"/>
      <c r="D327"/>
      <c r="E327"/>
    </row>
    <row r="328" spans="1:5" s="392" customFormat="1" ht="13.5" customHeight="1" x14ac:dyDescent="0.3">
      <c r="A328" s="384"/>
      <c r="B328" s="384"/>
      <c r="C328" s="393"/>
      <c r="D328"/>
      <c r="E328"/>
    </row>
    <row r="329" spans="1:5" s="392" customFormat="1" ht="13.5" customHeight="1" x14ac:dyDescent="0.3">
      <c r="A329" s="384"/>
      <c r="B329" s="384"/>
      <c r="C329" s="393"/>
      <c r="D329"/>
      <c r="E329"/>
    </row>
    <row r="330" spans="1:5" s="392" customFormat="1" ht="13.5" customHeight="1" x14ac:dyDescent="0.3">
      <c r="A330" s="384"/>
      <c r="B330" s="384"/>
      <c r="C330" s="393"/>
      <c r="D330"/>
      <c r="E330"/>
    </row>
    <row r="331" spans="1:5" s="392" customFormat="1" ht="13.5" customHeight="1" x14ac:dyDescent="0.3">
      <c r="A331" s="384"/>
      <c r="B331" s="384"/>
      <c r="C331" s="393"/>
      <c r="D331"/>
      <c r="E331"/>
    </row>
    <row r="332" spans="1:5" s="392" customFormat="1" ht="13.5" customHeight="1" x14ac:dyDescent="0.3">
      <c r="A332" s="384"/>
      <c r="B332" s="384"/>
      <c r="C332" s="393"/>
      <c r="D332"/>
      <c r="E332"/>
    </row>
    <row r="333" spans="1:5" s="392" customFormat="1" ht="13.5" customHeight="1" x14ac:dyDescent="0.3">
      <c r="A333" s="384"/>
      <c r="B333" s="384"/>
      <c r="C333" s="393"/>
      <c r="D333"/>
      <c r="E333"/>
    </row>
    <row r="334" spans="1:5" s="392" customFormat="1" ht="13.5" customHeight="1" x14ac:dyDescent="0.3">
      <c r="A334" s="384"/>
      <c r="B334" s="384"/>
      <c r="C334" s="393"/>
      <c r="D334"/>
      <c r="E334"/>
    </row>
    <row r="335" spans="1:5" s="392" customFormat="1" ht="13.5" customHeight="1" x14ac:dyDescent="0.3">
      <c r="A335" s="384"/>
      <c r="B335" s="384"/>
      <c r="C335" s="393"/>
      <c r="D335"/>
      <c r="E335"/>
    </row>
    <row r="336" spans="1:5" s="392" customFormat="1" ht="13.5" customHeight="1" x14ac:dyDescent="0.3">
      <c r="A336" s="384"/>
      <c r="B336" s="384"/>
      <c r="C336" s="393"/>
      <c r="D336"/>
      <c r="E336"/>
    </row>
    <row r="337" spans="1:5" s="392" customFormat="1" ht="13.5" customHeight="1" x14ac:dyDescent="0.3">
      <c r="A337" s="384"/>
      <c r="B337" s="384"/>
      <c r="C337" s="393"/>
      <c r="D337"/>
      <c r="E337"/>
    </row>
    <row r="338" spans="1:5" s="392" customFormat="1" ht="13.5" customHeight="1" x14ac:dyDescent="0.3">
      <c r="A338" s="384"/>
      <c r="B338" s="384"/>
      <c r="C338" s="393"/>
      <c r="D338"/>
      <c r="E338"/>
    </row>
    <row r="339" spans="1:5" s="392" customFormat="1" ht="13.5" customHeight="1" x14ac:dyDescent="0.3">
      <c r="A339" s="384"/>
      <c r="B339" s="384"/>
      <c r="C339" s="393"/>
      <c r="D339"/>
      <c r="E339"/>
    </row>
    <row r="340" spans="1:5" s="392" customFormat="1" ht="13.5" customHeight="1" x14ac:dyDescent="0.3">
      <c r="A340" s="384"/>
      <c r="B340" s="384"/>
      <c r="C340" s="393"/>
      <c r="D340"/>
      <c r="E340"/>
    </row>
    <row r="341" spans="1:5" s="392" customFormat="1" ht="13.5" customHeight="1" x14ac:dyDescent="0.3">
      <c r="A341" s="384"/>
      <c r="B341" s="384"/>
      <c r="C341" s="393"/>
      <c r="D341"/>
      <c r="E341"/>
    </row>
    <row r="342" spans="1:5" s="392" customFormat="1" ht="13.5" customHeight="1" x14ac:dyDescent="0.3">
      <c r="A342" s="384"/>
      <c r="B342" s="384"/>
      <c r="C342" s="393"/>
      <c r="D342"/>
      <c r="E342"/>
    </row>
    <row r="343" spans="1:5" s="392" customFormat="1" ht="13.5" customHeight="1" x14ac:dyDescent="0.3">
      <c r="A343" s="384"/>
      <c r="B343" s="384"/>
      <c r="C343" s="393"/>
      <c r="D343"/>
      <c r="E343"/>
    </row>
    <row r="344" spans="1:5" s="392" customFormat="1" ht="13.5" customHeight="1" x14ac:dyDescent="0.3">
      <c r="A344" s="384"/>
      <c r="B344" s="384"/>
      <c r="C344" s="393"/>
      <c r="D344"/>
      <c r="E344"/>
    </row>
    <row r="345" spans="1:5" s="392" customFormat="1" ht="13.5" customHeight="1" x14ac:dyDescent="0.3">
      <c r="A345" s="384"/>
      <c r="B345" s="384"/>
      <c r="C345" s="393"/>
      <c r="D345"/>
      <c r="E345"/>
    </row>
    <row r="346" spans="1:5" s="392" customFormat="1" ht="13.5" customHeight="1" x14ac:dyDescent="0.3">
      <c r="A346" s="384"/>
      <c r="B346" s="384"/>
      <c r="C346" s="393"/>
      <c r="D346"/>
      <c r="E346"/>
    </row>
    <row r="347" spans="1:5" s="392" customFormat="1" ht="13.5" customHeight="1" x14ac:dyDescent="0.3">
      <c r="A347" s="384"/>
      <c r="B347" s="384"/>
      <c r="C347" s="393"/>
      <c r="D347"/>
      <c r="E347"/>
    </row>
    <row r="348" spans="1:5" s="392" customFormat="1" ht="13.5" customHeight="1" x14ac:dyDescent="0.3">
      <c r="A348" s="384"/>
      <c r="B348" s="384"/>
      <c r="C348" s="393"/>
      <c r="D348"/>
      <c r="E348"/>
    </row>
    <row r="349" spans="1:5" s="392" customFormat="1" ht="13.5" customHeight="1" x14ac:dyDescent="0.3">
      <c r="A349" s="384"/>
      <c r="B349" s="384"/>
      <c r="C349" s="393"/>
      <c r="D349"/>
      <c r="E349"/>
    </row>
    <row r="350" spans="1:5" s="392" customFormat="1" ht="13.5" customHeight="1" x14ac:dyDescent="0.3">
      <c r="A350" s="384"/>
      <c r="B350" s="384"/>
      <c r="C350" s="393"/>
      <c r="D350"/>
      <c r="E350"/>
    </row>
    <row r="351" spans="1:5" s="392" customFormat="1" ht="13.5" customHeight="1" x14ac:dyDescent="0.3">
      <c r="A351" s="384"/>
      <c r="B351" s="384"/>
      <c r="C351" s="393"/>
      <c r="D351"/>
      <c r="E351"/>
    </row>
    <row r="352" spans="1:5" s="392" customFormat="1" ht="13.5" customHeight="1" x14ac:dyDescent="0.3">
      <c r="A352" s="384"/>
      <c r="B352" s="384"/>
      <c r="C352" s="393"/>
      <c r="D352"/>
      <c r="E352"/>
    </row>
    <row r="353" spans="1:5" s="392" customFormat="1" ht="15" customHeight="1" x14ac:dyDescent="0.3">
      <c r="A353" s="384"/>
      <c r="B353" s="384"/>
      <c r="C353" s="393"/>
      <c r="D353"/>
      <c r="E353"/>
    </row>
    <row r="354" spans="1:5" s="392" customFormat="1" ht="15" customHeight="1" x14ac:dyDescent="0.3">
      <c r="A354" s="384"/>
      <c r="B354" s="384"/>
      <c r="C354" s="393"/>
      <c r="D354"/>
      <c r="E354"/>
    </row>
    <row r="355" spans="1:5" s="392" customFormat="1" ht="15" customHeight="1" x14ac:dyDescent="0.3">
      <c r="A355" s="384"/>
      <c r="B355" s="384"/>
      <c r="C355" s="393"/>
      <c r="D355"/>
      <c r="E355"/>
    </row>
    <row r="356" spans="1:5" s="392" customFormat="1" ht="15" customHeight="1" x14ac:dyDescent="0.3">
      <c r="A356" s="384"/>
      <c r="B356" s="384"/>
      <c r="C356" s="393"/>
      <c r="D356"/>
      <c r="E356"/>
    </row>
    <row r="357" spans="1:5" s="392" customFormat="1" ht="15" customHeight="1" x14ac:dyDescent="0.3">
      <c r="A357" s="384"/>
      <c r="B357" s="384"/>
      <c r="C357" s="393"/>
      <c r="D357"/>
      <c r="E357"/>
    </row>
    <row r="358" spans="1:5" s="392" customFormat="1" ht="15" customHeight="1" x14ac:dyDescent="0.3">
      <c r="A358" s="384"/>
      <c r="B358" s="384"/>
      <c r="C358" s="393"/>
      <c r="D358"/>
      <c r="E358"/>
    </row>
    <row r="359" spans="1:5" s="392" customFormat="1" ht="15" customHeight="1" x14ac:dyDescent="0.3">
      <c r="A359" s="384"/>
      <c r="B359" s="384"/>
      <c r="C359" s="393"/>
      <c r="D359"/>
      <c r="E359"/>
    </row>
    <row r="360" spans="1:5" s="392" customFormat="1" ht="15" customHeight="1" x14ac:dyDescent="0.3">
      <c r="A360" s="384"/>
      <c r="B360" s="384"/>
      <c r="C360" s="393"/>
      <c r="D360"/>
      <c r="E360"/>
    </row>
    <row r="361" spans="1:5" s="392" customFormat="1" ht="15" customHeight="1" x14ac:dyDescent="0.3">
      <c r="A361" s="384"/>
      <c r="B361" s="384"/>
      <c r="C361" s="393"/>
      <c r="D361"/>
      <c r="E361"/>
    </row>
    <row r="362" spans="1:5" s="392" customFormat="1" ht="15" customHeight="1" x14ac:dyDescent="0.3">
      <c r="A362" s="384"/>
      <c r="B362" s="384"/>
      <c r="C362" s="393"/>
      <c r="D362"/>
      <c r="E362"/>
    </row>
    <row r="363" spans="1:5" s="392" customFormat="1" ht="15" customHeight="1" x14ac:dyDescent="0.3">
      <c r="A363" s="384"/>
      <c r="B363" s="384"/>
      <c r="C363" s="393"/>
      <c r="D363"/>
      <c r="E363"/>
    </row>
    <row r="364" spans="1:5" s="392" customFormat="1" ht="15" customHeight="1" x14ac:dyDescent="0.3">
      <c r="A364" s="384"/>
      <c r="B364" s="384"/>
      <c r="C364" s="393"/>
      <c r="D364"/>
      <c r="E364"/>
    </row>
    <row r="365" spans="1:5" s="392" customFormat="1" ht="15" customHeight="1" x14ac:dyDescent="0.3">
      <c r="A365" s="384"/>
      <c r="B365" s="384"/>
      <c r="C365" s="393"/>
      <c r="D365"/>
      <c r="E365"/>
    </row>
    <row r="366" spans="1:5" s="392" customFormat="1" ht="15" customHeight="1" x14ac:dyDescent="0.3">
      <c r="A366" s="384"/>
      <c r="B366" s="384"/>
      <c r="C366" s="393"/>
      <c r="D366"/>
      <c r="E366"/>
    </row>
    <row r="367" spans="1:5" s="392" customFormat="1" ht="15" customHeight="1" x14ac:dyDescent="0.3">
      <c r="A367" s="384"/>
      <c r="B367" s="384"/>
      <c r="C367" s="393"/>
      <c r="D367"/>
      <c r="E367"/>
    </row>
    <row r="368" spans="1:5" s="392" customFormat="1" ht="15" customHeight="1" x14ac:dyDescent="0.3">
      <c r="A368" s="384"/>
      <c r="B368" s="384"/>
      <c r="C368" s="393"/>
      <c r="D368"/>
      <c r="E368"/>
    </row>
    <row r="369" spans="1:5" s="392" customFormat="1" ht="15" customHeight="1" x14ac:dyDescent="0.3">
      <c r="A369" s="384"/>
      <c r="B369" s="384"/>
      <c r="C369" s="393"/>
      <c r="D369"/>
      <c r="E369"/>
    </row>
    <row r="370" spans="1:5" s="392" customFormat="1" ht="15" customHeight="1" x14ac:dyDescent="0.3">
      <c r="A370" s="384"/>
      <c r="B370" s="384"/>
      <c r="C370" s="393"/>
      <c r="D370"/>
      <c r="E370"/>
    </row>
    <row r="371" spans="1:5" s="392" customFormat="1" ht="15" customHeight="1" x14ac:dyDescent="0.3">
      <c r="A371" s="384"/>
      <c r="B371" s="384"/>
      <c r="C371" s="393"/>
      <c r="D371"/>
      <c r="E371"/>
    </row>
    <row r="372" spans="1:5" s="392" customFormat="1" ht="15" customHeight="1" x14ac:dyDescent="0.3">
      <c r="A372" s="384"/>
      <c r="B372" s="384"/>
      <c r="C372" s="393"/>
      <c r="D372"/>
      <c r="E372"/>
    </row>
    <row r="373" spans="1:5" s="392" customFormat="1" ht="15" customHeight="1" x14ac:dyDescent="0.3">
      <c r="A373" s="384"/>
      <c r="B373" s="384"/>
      <c r="C373" s="393"/>
      <c r="D373"/>
      <c r="E373"/>
    </row>
    <row r="374" spans="1:5" s="392" customFormat="1" ht="15" customHeight="1" x14ac:dyDescent="0.3">
      <c r="A374" s="384"/>
      <c r="B374" s="384"/>
      <c r="C374" s="393"/>
      <c r="D374"/>
      <c r="E374"/>
    </row>
    <row r="375" spans="1:5" s="392" customFormat="1" ht="15" customHeight="1" x14ac:dyDescent="0.3">
      <c r="A375" s="384"/>
      <c r="B375" s="384"/>
      <c r="C375" s="393"/>
      <c r="D375"/>
      <c r="E375"/>
    </row>
    <row r="376" spans="1:5" s="392" customFormat="1" ht="15" customHeight="1" x14ac:dyDescent="0.3">
      <c r="A376" s="384"/>
      <c r="B376" s="384"/>
      <c r="C376" s="393"/>
      <c r="D376"/>
      <c r="E376"/>
    </row>
    <row r="377" spans="1:5" s="392" customFormat="1" ht="15" customHeight="1" x14ac:dyDescent="0.3">
      <c r="A377" s="384"/>
      <c r="B377" s="384"/>
      <c r="C377" s="393"/>
      <c r="D377"/>
      <c r="E377"/>
    </row>
    <row r="378" spans="1:5" s="392" customFormat="1" ht="13.5" customHeight="1" x14ac:dyDescent="0.3">
      <c r="A378" s="384"/>
      <c r="B378" s="384"/>
      <c r="C378" s="393"/>
      <c r="D378"/>
      <c r="E378"/>
    </row>
    <row r="379" spans="1:5" s="392" customFormat="1" ht="13.5" customHeight="1" x14ac:dyDescent="0.3">
      <c r="A379" s="384"/>
      <c r="B379" s="384"/>
      <c r="C379" s="393"/>
      <c r="D379"/>
      <c r="E379"/>
    </row>
    <row r="380" spans="1:5" s="392" customFormat="1" ht="30" customHeight="1" x14ac:dyDescent="0.3">
      <c r="A380" s="384"/>
      <c r="B380" s="384"/>
      <c r="C380" s="393"/>
      <c r="D380"/>
      <c r="E380"/>
    </row>
    <row r="381" spans="1:5" s="392" customFormat="1" ht="15" customHeight="1" x14ac:dyDescent="0.3">
      <c r="A381" s="384"/>
      <c r="B381" s="384"/>
      <c r="C381" s="393"/>
      <c r="D381"/>
      <c r="E381"/>
    </row>
    <row r="382" spans="1:5" s="392" customFormat="1" ht="13.5" customHeight="1" x14ac:dyDescent="0.3">
      <c r="A382" s="384"/>
      <c r="B382" s="384"/>
      <c r="C382" s="393"/>
      <c r="D382"/>
      <c r="E382"/>
    </row>
    <row r="383" spans="1:5" s="392" customFormat="1" ht="13.5" customHeight="1" x14ac:dyDescent="0.3">
      <c r="A383" s="384"/>
      <c r="B383" s="384"/>
      <c r="C383" s="393"/>
      <c r="D383"/>
      <c r="E383"/>
    </row>
    <row r="384" spans="1:5" s="392" customFormat="1" ht="13.5" customHeight="1" x14ac:dyDescent="0.3">
      <c r="A384" s="384"/>
      <c r="B384" s="384"/>
      <c r="C384" s="393"/>
      <c r="D384"/>
      <c r="E384"/>
    </row>
    <row r="385" spans="1:5" s="392" customFormat="1" ht="13.5" customHeight="1" x14ac:dyDescent="0.3">
      <c r="A385" s="384"/>
      <c r="B385" s="384"/>
      <c r="C385" s="393"/>
      <c r="D385"/>
      <c r="E385"/>
    </row>
    <row r="386" spans="1:5" s="392" customFormat="1" ht="13.5" customHeight="1" x14ac:dyDescent="0.3">
      <c r="A386" s="384"/>
      <c r="B386" s="384"/>
      <c r="C386" s="393"/>
      <c r="D386"/>
      <c r="E386"/>
    </row>
    <row r="387" spans="1:5" s="392" customFormat="1" ht="13.5" customHeight="1" x14ac:dyDescent="0.3">
      <c r="A387" s="384"/>
      <c r="B387" s="384"/>
      <c r="C387" s="393"/>
      <c r="D387"/>
      <c r="E387"/>
    </row>
    <row r="388" spans="1:5" s="392" customFormat="1" ht="13.5" customHeight="1" x14ac:dyDescent="0.3">
      <c r="A388" s="384"/>
      <c r="B388" s="384"/>
      <c r="C388" s="393"/>
      <c r="D388"/>
      <c r="E388"/>
    </row>
    <row r="392" spans="1:5" s="392" customFormat="1" ht="8.25" customHeight="1" x14ac:dyDescent="0.3">
      <c r="A392" s="384"/>
      <c r="B392" s="384"/>
      <c r="C392" s="393"/>
      <c r="D392"/>
      <c r="E392"/>
    </row>
  </sheetData>
  <mergeCells count="1">
    <mergeCell ref="A1:B1"/>
  </mergeCells>
  <pageMargins left="0.25" right="0.25" top="0.75" bottom="0.75" header="0.511811023622047" footer="0.511811023622047"/>
  <pageSetup paperSize="9" scale="8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80" zoomScaleNormal="80" workbookViewId="0"/>
  </sheetViews>
  <sheetFormatPr defaultColWidth="8.77734375" defaultRowHeight="14.4" x14ac:dyDescent="0.25"/>
  <cols>
    <col min="1" max="1" width="4.44140625" style="44" customWidth="1"/>
    <col min="2" max="2" width="58.6640625" style="44" customWidth="1"/>
    <col min="3" max="5" width="12.44140625" style="44" customWidth="1"/>
    <col min="6" max="16384" width="8.77734375" style="44"/>
  </cols>
  <sheetData>
    <row r="1" spans="1:17" ht="30" customHeight="1" x14ac:dyDescent="0.35">
      <c r="A1" s="6" t="s">
        <v>547</v>
      </c>
      <c r="C1" s="346" t="s">
        <v>1110</v>
      </c>
      <c r="D1" s="346" t="s">
        <v>1115</v>
      </c>
      <c r="E1" s="346" t="s">
        <v>50</v>
      </c>
    </row>
    <row r="2" spans="1:17" x14ac:dyDescent="0.25">
      <c r="A2" s="157"/>
      <c r="B2" s="158" t="s">
        <v>547</v>
      </c>
      <c r="C2" s="347" t="s">
        <v>1</v>
      </c>
      <c r="D2" s="347" t="s">
        <v>1</v>
      </c>
      <c r="E2" s="347" t="s">
        <v>1</v>
      </c>
    </row>
    <row r="3" spans="1:17" x14ac:dyDescent="0.25">
      <c r="A3" s="99"/>
      <c r="B3" s="159" t="s">
        <v>548</v>
      </c>
      <c r="C3" s="160">
        <v>548.62</v>
      </c>
      <c r="D3" s="160">
        <v>548.62</v>
      </c>
      <c r="E3" s="160">
        <f>D3-C3</f>
        <v>0</v>
      </c>
      <c r="Q3" s="496"/>
    </row>
    <row r="4" spans="1:17" x14ac:dyDescent="0.25">
      <c r="A4" s="99"/>
      <c r="B4" s="159" t="s">
        <v>549</v>
      </c>
      <c r="C4" s="160">
        <v>2700</v>
      </c>
      <c r="D4" s="160">
        <v>2700</v>
      </c>
      <c r="E4" s="160">
        <f>D4-C4</f>
        <v>0</v>
      </c>
    </row>
    <row r="5" spans="1:17" x14ac:dyDescent="0.25">
      <c r="A5" s="99"/>
      <c r="B5" s="104" t="s">
        <v>550</v>
      </c>
      <c r="C5" s="161">
        <f>SUM(C3:C4)</f>
        <v>3248.62</v>
      </c>
      <c r="D5" s="161">
        <f>SUM(D3:D4)</f>
        <v>3248.62</v>
      </c>
      <c r="E5" s="161">
        <f>SUM(E3:E4)</f>
        <v>0</v>
      </c>
    </row>
    <row r="6" spans="1:17" x14ac:dyDescent="0.25">
      <c r="A6" s="99"/>
      <c r="B6" s="162"/>
      <c r="C6" s="163"/>
      <c r="D6" s="163"/>
      <c r="E6" s="163"/>
    </row>
    <row r="7" spans="1:17" s="498" customFormat="1" ht="30.6" customHeight="1" x14ac:dyDescent="0.25">
      <c r="A7" s="57"/>
      <c r="B7" s="500" t="s">
        <v>1131</v>
      </c>
      <c r="C7" s="501">
        <v>2700</v>
      </c>
      <c r="D7" s="501">
        <v>1960.77</v>
      </c>
      <c r="E7" s="501">
        <f>D7-C7</f>
        <v>-739.23</v>
      </c>
    </row>
    <row r="8" spans="1:17" x14ac:dyDescent="0.25">
      <c r="A8" s="99"/>
      <c r="B8" s="104" t="s">
        <v>551</v>
      </c>
      <c r="C8" s="164">
        <f>SUM(C7)</f>
        <v>2700</v>
      </c>
      <c r="D8" s="164">
        <f>SUM(D7)</f>
        <v>1960.77</v>
      </c>
      <c r="E8" s="164">
        <f>SUM(E7)</f>
        <v>-739.23</v>
      </c>
    </row>
    <row r="9" spans="1:17" x14ac:dyDescent="0.25">
      <c r="A9" s="99"/>
      <c r="B9" s="105"/>
      <c r="C9" s="160"/>
      <c r="D9" s="160"/>
      <c r="E9" s="160"/>
    </row>
    <row r="10" spans="1:17" s="166" customFormat="1" x14ac:dyDescent="0.25">
      <c r="A10" s="165"/>
      <c r="B10" s="104" t="s">
        <v>1128</v>
      </c>
      <c r="C10" s="164">
        <f>C5-C8</f>
        <v>548.61999999999989</v>
      </c>
      <c r="D10" s="497">
        <f>D5-D8</f>
        <v>1287.8499999999999</v>
      </c>
      <c r="E10" s="164"/>
    </row>
    <row r="12" spans="1:17" ht="18" x14ac:dyDescent="0.3">
      <c r="A12" s="2" t="s">
        <v>552</v>
      </c>
      <c r="C12" s="346" t="s">
        <v>1110</v>
      </c>
      <c r="D12" s="346" t="s">
        <v>1115</v>
      </c>
      <c r="E12" s="346" t="s">
        <v>50</v>
      </c>
    </row>
    <row r="13" spans="1:17" x14ac:dyDescent="0.25">
      <c r="A13" s="167"/>
      <c r="B13" s="168" t="s">
        <v>552</v>
      </c>
      <c r="C13" s="348" t="s">
        <v>1</v>
      </c>
      <c r="D13" s="348" t="s">
        <v>1</v>
      </c>
      <c r="E13" s="348" t="s">
        <v>1</v>
      </c>
    </row>
    <row r="14" spans="1:17" x14ac:dyDescent="0.25">
      <c r="A14" s="99"/>
      <c r="B14" s="159" t="s">
        <v>548</v>
      </c>
      <c r="C14" s="160">
        <v>5814.95</v>
      </c>
      <c r="D14" s="160">
        <v>5814.95</v>
      </c>
      <c r="E14" s="160">
        <f>D14-C14</f>
        <v>0</v>
      </c>
    </row>
    <row r="15" spans="1:17" x14ac:dyDescent="0.25">
      <c r="A15" s="99"/>
      <c r="B15" s="159" t="s">
        <v>549</v>
      </c>
      <c r="C15" s="160">
        <v>0</v>
      </c>
      <c r="D15" s="160">
        <v>0</v>
      </c>
      <c r="E15" s="160">
        <f>D15-C15</f>
        <v>0</v>
      </c>
    </row>
    <row r="16" spans="1:17" x14ac:dyDescent="0.25">
      <c r="A16" s="99"/>
      <c r="B16" s="104" t="s">
        <v>550</v>
      </c>
      <c r="C16" s="161">
        <f>SUM(C14:C15)</f>
        <v>5814.95</v>
      </c>
      <c r="D16" s="161">
        <f>SUM(D14:D15)</f>
        <v>5814.95</v>
      </c>
      <c r="E16" s="161">
        <f>SUM(E14:E15)</f>
        <v>0</v>
      </c>
    </row>
    <row r="17" spans="1:5" x14ac:dyDescent="0.25">
      <c r="A17" s="99"/>
      <c r="B17" s="162"/>
      <c r="C17" s="163"/>
      <c r="D17" s="163"/>
      <c r="E17" s="163"/>
    </row>
    <row r="18" spans="1:5" x14ac:dyDescent="0.25">
      <c r="A18" s="99"/>
      <c r="B18" s="44" t="s">
        <v>553</v>
      </c>
      <c r="C18" s="160">
        <v>0</v>
      </c>
      <c r="D18" s="160">
        <v>0.24</v>
      </c>
      <c r="E18" s="160">
        <v>0</v>
      </c>
    </row>
    <row r="19" spans="1:5" x14ac:dyDescent="0.25">
      <c r="A19" s="99"/>
      <c r="B19" s="104" t="s">
        <v>551</v>
      </c>
      <c r="C19" s="164">
        <f>SUM(C18)</f>
        <v>0</v>
      </c>
      <c r="D19" s="164">
        <f>SUM(D18:D18)</f>
        <v>0.24</v>
      </c>
      <c r="E19" s="164">
        <f>SUM(E18:E18)</f>
        <v>0</v>
      </c>
    </row>
    <row r="20" spans="1:5" x14ac:dyDescent="0.25">
      <c r="A20" s="99"/>
      <c r="B20" s="104"/>
      <c r="C20" s="164"/>
      <c r="D20" s="164"/>
      <c r="E20" s="164"/>
    </row>
    <row r="21" spans="1:5" x14ac:dyDescent="0.25">
      <c r="A21" s="99"/>
      <c r="B21" s="104" t="s">
        <v>1130</v>
      </c>
      <c r="C21" s="161">
        <v>0</v>
      </c>
      <c r="D21" s="161">
        <v>5000</v>
      </c>
      <c r="E21" s="164">
        <f>D21-C21</f>
        <v>5000</v>
      </c>
    </row>
    <row r="22" spans="1:5" s="166" customFormat="1" x14ac:dyDescent="0.25">
      <c r="A22" s="165"/>
      <c r="B22" s="104" t="s">
        <v>1128</v>
      </c>
      <c r="C22" s="164">
        <f>C16-C19</f>
        <v>5814.95</v>
      </c>
      <c r="D22" s="497">
        <f>D16-D19-D21</f>
        <v>814.71</v>
      </c>
      <c r="E22" s="164"/>
    </row>
    <row r="24" spans="1:5" ht="18" x14ac:dyDescent="0.3">
      <c r="A24" s="2" t="s">
        <v>554</v>
      </c>
      <c r="C24" s="346" t="s">
        <v>1110</v>
      </c>
      <c r="D24" s="346" t="s">
        <v>1115</v>
      </c>
      <c r="E24" s="346" t="s">
        <v>50</v>
      </c>
    </row>
    <row r="25" spans="1:5" x14ac:dyDescent="0.25">
      <c r="A25" s="169"/>
      <c r="B25" s="170" t="s">
        <v>554</v>
      </c>
      <c r="C25" s="349" t="s">
        <v>1</v>
      </c>
      <c r="D25" s="349" t="s">
        <v>1</v>
      </c>
      <c r="E25" s="349" t="s">
        <v>1</v>
      </c>
    </row>
    <row r="26" spans="1:5" x14ac:dyDescent="0.25">
      <c r="A26" s="99"/>
      <c r="B26" s="159" t="s">
        <v>548</v>
      </c>
      <c r="C26" s="160">
        <v>1969.49</v>
      </c>
      <c r="D26" s="160">
        <v>1969.49</v>
      </c>
      <c r="E26" s="160">
        <f>D26-C26</f>
        <v>0</v>
      </c>
    </row>
    <row r="27" spans="1:5" x14ac:dyDescent="0.25">
      <c r="A27" s="99"/>
      <c r="B27" s="159" t="s">
        <v>549</v>
      </c>
      <c r="C27" s="160">
        <v>0</v>
      </c>
      <c r="D27" s="160">
        <v>0</v>
      </c>
      <c r="E27" s="160">
        <f>D27-C27</f>
        <v>0</v>
      </c>
    </row>
    <row r="28" spans="1:5" x14ac:dyDescent="0.25">
      <c r="A28" s="99"/>
      <c r="B28" s="88" t="s">
        <v>555</v>
      </c>
      <c r="C28" s="160">
        <v>25.65</v>
      </c>
      <c r="D28" s="160">
        <v>0</v>
      </c>
      <c r="E28" s="160">
        <f>D28-C28</f>
        <v>-25.65</v>
      </c>
    </row>
    <row r="29" spans="1:5" x14ac:dyDescent="0.25">
      <c r="A29" s="99"/>
      <c r="B29" s="104" t="s">
        <v>550</v>
      </c>
      <c r="C29" s="161">
        <f>SUM(C26:C28)</f>
        <v>1995.14</v>
      </c>
      <c r="D29" s="161">
        <f>SUM(D26:D28)</f>
        <v>1969.49</v>
      </c>
      <c r="E29" s="161">
        <f>SUM(E26:E28)</f>
        <v>-25.65</v>
      </c>
    </row>
    <row r="30" spans="1:5" x14ac:dyDescent="0.25">
      <c r="A30" s="99"/>
      <c r="B30" s="162"/>
      <c r="C30" s="163"/>
      <c r="D30" s="163"/>
      <c r="E30" s="163"/>
    </row>
    <row r="31" spans="1:5" x14ac:dyDescent="0.25">
      <c r="A31" s="99"/>
      <c r="B31" s="159" t="s">
        <v>556</v>
      </c>
      <c r="C31" s="160">
        <v>0</v>
      </c>
      <c r="D31" s="160">
        <v>0</v>
      </c>
      <c r="E31" s="160">
        <v>0</v>
      </c>
    </row>
    <row r="32" spans="1:5" x14ac:dyDescent="0.25">
      <c r="A32" s="99"/>
      <c r="B32" s="104" t="s">
        <v>551</v>
      </c>
      <c r="C32" s="164">
        <f>SUM(C31)</f>
        <v>0</v>
      </c>
      <c r="D32" s="164">
        <f>SUM(D31:D31)</f>
        <v>0</v>
      </c>
      <c r="E32" s="164">
        <f>SUM(E31)</f>
        <v>0</v>
      </c>
    </row>
    <row r="33" spans="1:5" x14ac:dyDescent="0.25">
      <c r="A33" s="99"/>
      <c r="B33" s="104"/>
      <c r="C33" s="164"/>
      <c r="D33" s="164"/>
      <c r="E33" s="164"/>
    </row>
    <row r="34" spans="1:5" s="502" customFormat="1" x14ac:dyDescent="0.25">
      <c r="A34" s="100"/>
      <c r="B34" s="104" t="s">
        <v>1130</v>
      </c>
      <c r="C34" s="161">
        <v>0</v>
      </c>
      <c r="D34" s="161">
        <v>1960</v>
      </c>
      <c r="E34" s="164">
        <f>D34-C34</f>
        <v>1960</v>
      </c>
    </row>
    <row r="35" spans="1:5" s="166" customFormat="1" x14ac:dyDescent="0.25">
      <c r="A35" s="165"/>
      <c r="B35" s="104" t="s">
        <v>1128</v>
      </c>
      <c r="C35" s="164">
        <f>C29-C32</f>
        <v>1995.14</v>
      </c>
      <c r="D35" s="497">
        <v>9.06</v>
      </c>
      <c r="E35" s="164"/>
    </row>
    <row r="37" spans="1:5" ht="18" x14ac:dyDescent="0.3">
      <c r="A37" s="2" t="s">
        <v>557</v>
      </c>
      <c r="C37" s="346" t="s">
        <v>1110</v>
      </c>
      <c r="D37" s="346" t="s">
        <v>1115</v>
      </c>
      <c r="E37" s="346" t="s">
        <v>50</v>
      </c>
    </row>
    <row r="38" spans="1:5" x14ac:dyDescent="0.25">
      <c r="A38" s="171"/>
      <c r="B38" s="172" t="s">
        <v>557</v>
      </c>
      <c r="C38" s="350" t="s">
        <v>1</v>
      </c>
      <c r="D38" s="350" t="s">
        <v>1</v>
      </c>
      <c r="E38" s="350" t="s">
        <v>1</v>
      </c>
    </row>
    <row r="39" spans="1:5" x14ac:dyDescent="0.25">
      <c r="A39" s="99"/>
      <c r="B39" s="159" t="s">
        <v>548</v>
      </c>
      <c r="C39" s="147">
        <v>1228</v>
      </c>
      <c r="D39" s="147">
        <v>1228</v>
      </c>
      <c r="E39" s="147">
        <f>D39-C39</f>
        <v>0</v>
      </c>
    </row>
    <row r="40" spans="1:5" x14ac:dyDescent="0.25">
      <c r="A40" s="99"/>
      <c r="B40" s="44" t="s">
        <v>549</v>
      </c>
      <c r="C40" s="147">
        <v>0</v>
      </c>
      <c r="D40" s="147">
        <v>0</v>
      </c>
      <c r="E40" s="147">
        <f>D40-C40</f>
        <v>0</v>
      </c>
    </row>
    <row r="41" spans="1:5" x14ac:dyDescent="0.25">
      <c r="A41" s="99"/>
      <c r="B41" s="104" t="s">
        <v>550</v>
      </c>
      <c r="C41" s="173">
        <f>SUM(C39:C40)</f>
        <v>1228</v>
      </c>
      <c r="D41" s="173">
        <f>SUM(D39:D40)</f>
        <v>1228</v>
      </c>
      <c r="E41" s="173">
        <f>SUM(E39:E40)</f>
        <v>0</v>
      </c>
    </row>
    <row r="42" spans="1:5" x14ac:dyDescent="0.25">
      <c r="A42" s="99"/>
      <c r="B42" s="162"/>
      <c r="C42" s="148"/>
      <c r="D42" s="148"/>
      <c r="E42" s="148"/>
    </row>
    <row r="43" spans="1:5" x14ac:dyDescent="0.25">
      <c r="A43" s="99"/>
      <c r="B43" s="88" t="s">
        <v>558</v>
      </c>
      <c r="C43" s="147">
        <v>0</v>
      </c>
      <c r="D43" s="147">
        <v>0</v>
      </c>
      <c r="E43" s="147">
        <v>0</v>
      </c>
    </row>
    <row r="44" spans="1:5" x14ac:dyDescent="0.25">
      <c r="A44" s="99"/>
      <c r="B44" s="104" t="s">
        <v>551</v>
      </c>
      <c r="C44" s="153">
        <f>SUM(C43)</f>
        <v>0</v>
      </c>
      <c r="D44" s="153">
        <f>SUM(D43)</f>
        <v>0</v>
      </c>
      <c r="E44" s="153">
        <f>SUM(E43)</f>
        <v>0</v>
      </c>
    </row>
    <row r="45" spans="1:5" x14ac:dyDescent="0.25">
      <c r="A45" s="99"/>
      <c r="B45" s="104"/>
      <c r="C45" s="153"/>
      <c r="D45" s="153"/>
      <c r="E45" s="153"/>
    </row>
    <row r="46" spans="1:5" s="504" customFormat="1" ht="30.6" customHeight="1" x14ac:dyDescent="0.25">
      <c r="A46" s="503"/>
      <c r="B46" s="499" t="s">
        <v>1129</v>
      </c>
      <c r="C46" s="153">
        <f>C41-C44</f>
        <v>1228</v>
      </c>
      <c r="D46" s="153">
        <f>D41-D44</f>
        <v>1228</v>
      </c>
      <c r="E46" s="153">
        <f>E41-E44</f>
        <v>0</v>
      </c>
    </row>
    <row r="47" spans="1:5" s="166" customFormat="1" x14ac:dyDescent="0.25">
      <c r="A47" s="165"/>
      <c r="B47" s="104" t="s">
        <v>1128</v>
      </c>
      <c r="C47" s="153">
        <f>C41-C44-C46</f>
        <v>0</v>
      </c>
      <c r="D47" s="493">
        <f>D41-D44-D46</f>
        <v>0</v>
      </c>
      <c r="E47" s="153"/>
    </row>
  </sheetData>
  <pageMargins left="0.7" right="0.7" top="0.78749999999999998" bottom="0.78749999999999998" header="0.511811023622047" footer="0.511811023622047"/>
  <pageSetup paperSize="9" scale="97" orientation="portrait" horizontalDpi="300" verticalDpi="300" r:id="rId1"/>
  <ignoredErrors>
    <ignoredError sqref="D32"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5"/>
  <sheetViews>
    <sheetView topLeftCell="A338" zoomScale="110" zoomScaleNormal="110" workbookViewId="0">
      <selection activeCell="D268" sqref="D268"/>
    </sheetView>
  </sheetViews>
  <sheetFormatPr defaultColWidth="8.6640625" defaultRowHeight="13.2" x14ac:dyDescent="0.25"/>
  <cols>
    <col min="1" max="2" width="5.6640625" customWidth="1"/>
    <col min="3" max="3" width="46.44140625" customWidth="1"/>
    <col min="4" max="4" width="10.6640625" customWidth="1"/>
    <col min="5" max="5" width="11.109375" customWidth="1"/>
  </cols>
  <sheetData>
    <row r="1" spans="1:6" ht="21.75" customHeight="1" x14ac:dyDescent="0.25">
      <c r="A1" s="176" t="s">
        <v>559</v>
      </c>
      <c r="B1" s="3"/>
      <c r="C1" s="3"/>
      <c r="D1" s="3"/>
    </row>
    <row r="2" spans="1:6" ht="21.75" customHeight="1" x14ac:dyDescent="0.25">
      <c r="A2" s="177" t="s">
        <v>185</v>
      </c>
      <c r="B2" s="3"/>
      <c r="C2" s="3"/>
      <c r="D2" s="3"/>
    </row>
    <row r="3" spans="1:6" ht="21.75" customHeight="1" x14ac:dyDescent="0.25">
      <c r="A3" s="178"/>
      <c r="B3" s="179"/>
      <c r="C3" s="179"/>
      <c r="D3" s="179" t="s">
        <v>560</v>
      </c>
      <c r="E3" s="180" t="s">
        <v>561</v>
      </c>
      <c r="F3" s="181"/>
    </row>
    <row r="4" spans="1:6" ht="21.75" customHeight="1" x14ac:dyDescent="0.25">
      <c r="A4" s="182"/>
      <c r="B4" s="183"/>
      <c r="C4" s="183"/>
      <c r="D4" s="183" t="s">
        <v>562</v>
      </c>
      <c r="E4" s="184">
        <v>2016</v>
      </c>
      <c r="F4" s="181" t="s">
        <v>50</v>
      </c>
    </row>
    <row r="5" spans="1:6" ht="7.5" customHeight="1" x14ac:dyDescent="0.25">
      <c r="A5" s="183"/>
      <c r="B5" s="183"/>
      <c r="C5" s="183"/>
      <c r="D5" s="183"/>
      <c r="E5" s="185"/>
      <c r="F5" s="181"/>
    </row>
    <row r="6" spans="1:6" ht="15.75" customHeight="1" x14ac:dyDescent="0.25">
      <c r="A6" s="186" t="s">
        <v>51</v>
      </c>
      <c r="B6" s="186" t="s">
        <v>52</v>
      </c>
      <c r="C6" s="187" t="s">
        <v>53</v>
      </c>
      <c r="D6" s="188" t="s">
        <v>563</v>
      </c>
      <c r="E6" s="189" t="s">
        <v>563</v>
      </c>
      <c r="F6" s="181" t="s">
        <v>564</v>
      </c>
    </row>
    <row r="7" spans="1:6" ht="30.75" customHeight="1" x14ac:dyDescent="0.25">
      <c r="A7" s="522" t="s">
        <v>565</v>
      </c>
      <c r="B7" s="522"/>
      <c r="C7" s="522"/>
      <c r="D7" s="190">
        <f>+D8+D25+D47+D49</f>
        <v>206499</v>
      </c>
      <c r="E7" s="191">
        <f>+E8+E25+E47+E49</f>
        <v>180890</v>
      </c>
      <c r="F7" s="192">
        <f t="shared" ref="F7:F38" si="0">+E7-D7</f>
        <v>-25609</v>
      </c>
    </row>
    <row r="8" spans="1:6" ht="15" customHeight="1" x14ac:dyDescent="0.25">
      <c r="A8" s="193"/>
      <c r="B8" s="194" t="s">
        <v>55</v>
      </c>
      <c r="C8" s="195" t="s">
        <v>3</v>
      </c>
      <c r="D8" s="196">
        <f>SUM(D9:D24)</f>
        <v>108325</v>
      </c>
      <c r="E8" s="197">
        <f>SUM(E9:E24)</f>
        <v>119635</v>
      </c>
      <c r="F8" s="192">
        <f t="shared" si="0"/>
        <v>11310</v>
      </c>
    </row>
    <row r="9" spans="1:6" ht="13.5" customHeight="1" x14ac:dyDescent="0.25">
      <c r="A9" s="523"/>
      <c r="B9" s="125">
        <v>1111</v>
      </c>
      <c r="C9" s="128" t="s">
        <v>566</v>
      </c>
      <c r="D9" s="126">
        <v>19000</v>
      </c>
      <c r="E9" s="198">
        <v>19000</v>
      </c>
      <c r="F9" s="192">
        <f t="shared" si="0"/>
        <v>0</v>
      </c>
    </row>
    <row r="10" spans="1:6" ht="13.5" customHeight="1" x14ac:dyDescent="0.25">
      <c r="A10" s="523"/>
      <c r="B10" s="125">
        <v>1112</v>
      </c>
      <c r="C10" s="128" t="s">
        <v>567</v>
      </c>
      <c r="D10" s="126">
        <v>3000</v>
      </c>
      <c r="E10" s="198">
        <v>3000</v>
      </c>
      <c r="F10" s="192">
        <f t="shared" si="0"/>
        <v>0</v>
      </c>
    </row>
    <row r="11" spans="1:6" ht="13.5" customHeight="1" x14ac:dyDescent="0.25">
      <c r="A11" s="523"/>
      <c r="B11" s="125">
        <v>1113</v>
      </c>
      <c r="C11" s="128" t="s">
        <v>568</v>
      </c>
      <c r="D11" s="126">
        <v>2000</v>
      </c>
      <c r="E11" s="198">
        <v>2000</v>
      </c>
      <c r="F11" s="192">
        <f t="shared" si="0"/>
        <v>0</v>
      </c>
    </row>
    <row r="12" spans="1:6" ht="13.5" customHeight="1" x14ac:dyDescent="0.25">
      <c r="A12" s="523"/>
      <c r="B12" s="125">
        <v>1121</v>
      </c>
      <c r="C12" s="128" t="s">
        <v>569</v>
      </c>
      <c r="D12" s="126">
        <v>18230</v>
      </c>
      <c r="E12" s="198">
        <v>19300</v>
      </c>
      <c r="F12" s="192">
        <f t="shared" si="0"/>
        <v>1070</v>
      </c>
    </row>
    <row r="13" spans="1:6" ht="13.5" customHeight="1" x14ac:dyDescent="0.25">
      <c r="A13" s="523"/>
      <c r="B13" s="125">
        <v>1122</v>
      </c>
      <c r="C13" s="1" t="s">
        <v>570</v>
      </c>
      <c r="D13" s="126">
        <v>6000</v>
      </c>
      <c r="E13" s="198">
        <v>5700</v>
      </c>
      <c r="F13" s="192">
        <f t="shared" si="0"/>
        <v>-300</v>
      </c>
    </row>
    <row r="14" spans="1:6" ht="13.5" customHeight="1" x14ac:dyDescent="0.25">
      <c r="A14" s="523"/>
      <c r="B14" s="125">
        <v>1211</v>
      </c>
      <c r="C14" s="128" t="s">
        <v>68</v>
      </c>
      <c r="D14" s="126">
        <v>40000</v>
      </c>
      <c r="E14" s="198">
        <v>49000</v>
      </c>
      <c r="F14" s="192">
        <f t="shared" si="0"/>
        <v>9000</v>
      </c>
    </row>
    <row r="15" spans="1:6" ht="13.5" customHeight="1" x14ac:dyDescent="0.25">
      <c r="A15" s="523"/>
      <c r="B15" s="125">
        <v>1334</v>
      </c>
      <c r="C15" s="1" t="s">
        <v>70</v>
      </c>
      <c r="D15" s="126">
        <v>10</v>
      </c>
      <c r="E15" s="198">
        <v>10</v>
      </c>
      <c r="F15" s="192">
        <f t="shared" si="0"/>
        <v>0</v>
      </c>
    </row>
    <row r="16" spans="1:6" ht="13.5" customHeight="1" x14ac:dyDescent="0.25">
      <c r="A16" s="523"/>
      <c r="B16" s="125">
        <v>1339</v>
      </c>
      <c r="C16" s="128" t="s">
        <v>571</v>
      </c>
      <c r="D16" s="126">
        <v>3500</v>
      </c>
      <c r="E16" s="198">
        <v>3500</v>
      </c>
      <c r="F16" s="192">
        <f t="shared" si="0"/>
        <v>0</v>
      </c>
    </row>
    <row r="17" spans="1:11" ht="13.5" customHeight="1" x14ac:dyDescent="0.25">
      <c r="A17" s="523"/>
      <c r="B17" s="125">
        <v>1341</v>
      </c>
      <c r="C17" s="128" t="s">
        <v>72</v>
      </c>
      <c r="D17" s="126">
        <v>250</v>
      </c>
      <c r="E17" s="198">
        <v>250</v>
      </c>
      <c r="F17" s="192">
        <f t="shared" si="0"/>
        <v>0</v>
      </c>
    </row>
    <row r="18" spans="1:11" ht="13.5" customHeight="1" x14ac:dyDescent="0.25">
      <c r="A18" s="523"/>
      <c r="B18" s="125">
        <v>1343</v>
      </c>
      <c r="C18" s="128" t="s">
        <v>74</v>
      </c>
      <c r="D18" s="126">
        <v>170</v>
      </c>
      <c r="E18" s="198">
        <v>200</v>
      </c>
      <c r="F18" s="192">
        <f t="shared" si="0"/>
        <v>30</v>
      </c>
    </row>
    <row r="19" spans="1:11" ht="13.5" customHeight="1" x14ac:dyDescent="0.25">
      <c r="A19" s="523"/>
      <c r="B19" s="125">
        <v>1344</v>
      </c>
      <c r="C19" s="128" t="s">
        <v>76</v>
      </c>
      <c r="D19" s="126">
        <v>840</v>
      </c>
      <c r="E19" s="198">
        <v>840</v>
      </c>
      <c r="F19" s="192">
        <f t="shared" si="0"/>
        <v>0</v>
      </c>
      <c r="J19" s="181">
        <v>50</v>
      </c>
      <c r="K19" s="181" t="s">
        <v>572</v>
      </c>
    </row>
    <row r="20" spans="1:11" ht="13.5" customHeight="1" x14ac:dyDescent="0.25">
      <c r="A20" s="523"/>
      <c r="B20" s="125">
        <v>1351</v>
      </c>
      <c r="C20" s="128" t="s">
        <v>573</v>
      </c>
      <c r="D20" s="126">
        <v>200</v>
      </c>
      <c r="E20" s="198">
        <v>200</v>
      </c>
      <c r="F20" s="192">
        <f t="shared" si="0"/>
        <v>0</v>
      </c>
      <c r="J20" s="181">
        <v>50</v>
      </c>
      <c r="K20" s="181" t="s">
        <v>574</v>
      </c>
    </row>
    <row r="21" spans="1:11" ht="13.5" customHeight="1" x14ac:dyDescent="0.25">
      <c r="A21" s="523"/>
      <c r="B21" s="125">
        <v>1353</v>
      </c>
      <c r="C21" s="1" t="s">
        <v>80</v>
      </c>
      <c r="D21" s="126">
        <v>200</v>
      </c>
      <c r="E21" s="198">
        <v>250</v>
      </c>
      <c r="F21" s="192">
        <f t="shared" si="0"/>
        <v>50</v>
      </c>
      <c r="J21" s="181">
        <v>20</v>
      </c>
      <c r="K21" s="181" t="s">
        <v>575</v>
      </c>
    </row>
    <row r="22" spans="1:11" ht="13.5" customHeight="1" x14ac:dyDescent="0.25">
      <c r="A22" s="523"/>
      <c r="B22" s="125">
        <v>1355</v>
      </c>
      <c r="C22" s="128" t="s">
        <v>84</v>
      </c>
      <c r="D22" s="199">
        <v>6500</v>
      </c>
      <c r="E22" s="200">
        <v>7800</v>
      </c>
      <c r="F22" s="192">
        <f t="shared" si="0"/>
        <v>1300</v>
      </c>
      <c r="J22" s="181">
        <v>50</v>
      </c>
      <c r="K22" s="181" t="s">
        <v>576</v>
      </c>
    </row>
    <row r="23" spans="1:11" ht="13.5" customHeight="1" x14ac:dyDescent="0.25">
      <c r="A23" s="523"/>
      <c r="B23" s="125">
        <v>1361</v>
      </c>
      <c r="C23" s="128" t="s">
        <v>475</v>
      </c>
      <c r="D23" s="126">
        <v>3425</v>
      </c>
      <c r="E23" s="198">
        <v>3585</v>
      </c>
      <c r="F23" s="192">
        <f t="shared" si="0"/>
        <v>160</v>
      </c>
      <c r="J23" s="181">
        <v>200</v>
      </c>
      <c r="K23" s="181" t="s">
        <v>577</v>
      </c>
    </row>
    <row r="24" spans="1:11" ht="13.5" customHeight="1" x14ac:dyDescent="0.25">
      <c r="A24" s="523"/>
      <c r="B24" s="125">
        <v>1511</v>
      </c>
      <c r="C24" s="128" t="s">
        <v>86</v>
      </c>
      <c r="D24" s="126">
        <v>5000</v>
      </c>
      <c r="E24" s="198">
        <v>5000</v>
      </c>
      <c r="F24" s="192">
        <f t="shared" si="0"/>
        <v>0</v>
      </c>
      <c r="J24" s="181">
        <v>900</v>
      </c>
      <c r="K24" s="181" t="s">
        <v>578</v>
      </c>
    </row>
    <row r="25" spans="1:11" ht="15" customHeight="1" x14ac:dyDescent="0.25">
      <c r="A25" s="193"/>
      <c r="B25" s="194" t="s">
        <v>87</v>
      </c>
      <c r="C25" s="201" t="s">
        <v>4</v>
      </c>
      <c r="D25" s="196">
        <v>18018</v>
      </c>
      <c r="E25" s="197">
        <f>SUM(E26:E46)</f>
        <v>16927</v>
      </c>
      <c r="F25" s="192">
        <f t="shared" si="0"/>
        <v>-1091</v>
      </c>
      <c r="J25" s="181">
        <v>200</v>
      </c>
      <c r="K25" s="181" t="s">
        <v>579</v>
      </c>
    </row>
    <row r="26" spans="1:11" ht="13.5" customHeight="1" x14ac:dyDescent="0.25">
      <c r="A26" s="125">
        <v>1014</v>
      </c>
      <c r="B26" s="125">
        <v>2321</v>
      </c>
      <c r="C26" s="128" t="s">
        <v>127</v>
      </c>
      <c r="D26" s="129">
        <v>3</v>
      </c>
      <c r="E26" s="202">
        <v>2</v>
      </c>
      <c r="F26" s="192">
        <f t="shared" si="0"/>
        <v>-1</v>
      </c>
      <c r="J26" s="181">
        <v>600</v>
      </c>
      <c r="K26" s="181" t="s">
        <v>580</v>
      </c>
    </row>
    <row r="27" spans="1:11" ht="13.5" customHeight="1" x14ac:dyDescent="0.25">
      <c r="A27" s="125">
        <v>6409</v>
      </c>
      <c r="B27" s="125">
        <v>2321</v>
      </c>
      <c r="C27" s="128" t="s">
        <v>581</v>
      </c>
      <c r="D27" s="129">
        <v>20</v>
      </c>
      <c r="E27" s="202">
        <v>80</v>
      </c>
      <c r="F27" s="192">
        <f t="shared" si="0"/>
        <v>60</v>
      </c>
      <c r="J27" s="181">
        <v>15</v>
      </c>
      <c r="K27" s="181" t="s">
        <v>582</v>
      </c>
    </row>
    <row r="28" spans="1:11" ht="13.5" customHeight="1" x14ac:dyDescent="0.25">
      <c r="A28" s="125">
        <v>2169</v>
      </c>
      <c r="B28" s="125">
        <v>2211</v>
      </c>
      <c r="C28" s="128" t="s">
        <v>113</v>
      </c>
      <c r="D28" s="129">
        <v>51</v>
      </c>
      <c r="E28" s="202">
        <v>80</v>
      </c>
      <c r="F28" s="192">
        <f t="shared" si="0"/>
        <v>29</v>
      </c>
      <c r="J28" s="181">
        <v>1500</v>
      </c>
      <c r="K28" s="181" t="s">
        <v>583</v>
      </c>
    </row>
    <row r="29" spans="1:11" ht="13.5" customHeight="1" x14ac:dyDescent="0.25">
      <c r="A29" s="125">
        <v>2212</v>
      </c>
      <c r="B29" s="125">
        <v>2111</v>
      </c>
      <c r="C29" s="128" t="s">
        <v>584</v>
      </c>
      <c r="D29" s="129">
        <v>350</v>
      </c>
      <c r="E29" s="202">
        <v>350</v>
      </c>
      <c r="F29" s="192">
        <f t="shared" si="0"/>
        <v>0</v>
      </c>
      <c r="J29" s="181">
        <f>SUM(J19:J28)</f>
        <v>3585</v>
      </c>
      <c r="K29" s="181"/>
    </row>
    <row r="30" spans="1:11" ht="13.5" customHeight="1" x14ac:dyDescent="0.25">
      <c r="A30" s="125">
        <v>2212</v>
      </c>
      <c r="B30" s="125">
        <v>2111</v>
      </c>
      <c r="C30" s="128" t="s">
        <v>585</v>
      </c>
      <c r="D30" s="129">
        <v>30</v>
      </c>
      <c r="E30" s="202">
        <v>30</v>
      </c>
      <c r="F30" s="192">
        <f t="shared" si="0"/>
        <v>0</v>
      </c>
    </row>
    <row r="31" spans="1:11" ht="13.5" customHeight="1" x14ac:dyDescent="0.25">
      <c r="A31" s="125">
        <v>2299</v>
      </c>
      <c r="B31" s="125">
        <v>2211</v>
      </c>
      <c r="C31" s="128" t="s">
        <v>118</v>
      </c>
      <c r="D31" s="129">
        <v>1800</v>
      </c>
      <c r="E31" s="202">
        <v>1800</v>
      </c>
      <c r="F31" s="192">
        <f t="shared" si="0"/>
        <v>0</v>
      </c>
    </row>
    <row r="32" spans="1:11" ht="13.5" customHeight="1" x14ac:dyDescent="0.25">
      <c r="A32" s="125">
        <v>2299</v>
      </c>
      <c r="B32" s="125">
        <v>2211</v>
      </c>
      <c r="C32" s="128" t="s">
        <v>116</v>
      </c>
      <c r="D32" s="203">
        <v>11100</v>
      </c>
      <c r="E32" s="204">
        <v>11100</v>
      </c>
      <c r="F32" s="192">
        <f t="shared" si="0"/>
        <v>0</v>
      </c>
    </row>
    <row r="33" spans="1:6" ht="13.5" customHeight="1" x14ac:dyDescent="0.25">
      <c r="A33" s="125">
        <v>3113</v>
      </c>
      <c r="B33" s="125">
        <v>2111</v>
      </c>
      <c r="C33" s="128" t="s">
        <v>94</v>
      </c>
      <c r="D33" s="129">
        <v>350</v>
      </c>
      <c r="E33" s="202">
        <v>350</v>
      </c>
      <c r="F33" s="192">
        <f t="shared" si="0"/>
        <v>0</v>
      </c>
    </row>
    <row r="34" spans="1:6" ht="13.5" customHeight="1" x14ac:dyDescent="0.25">
      <c r="A34" s="125">
        <v>3632</v>
      </c>
      <c r="B34" s="125">
        <v>2111</v>
      </c>
      <c r="C34" s="128" t="s">
        <v>100</v>
      </c>
      <c r="D34" s="129">
        <v>150</v>
      </c>
      <c r="E34" s="202">
        <v>150</v>
      </c>
      <c r="F34" s="192">
        <f t="shared" si="0"/>
        <v>0</v>
      </c>
    </row>
    <row r="35" spans="1:6" ht="13.5" customHeight="1" x14ac:dyDescent="0.25">
      <c r="A35" s="125">
        <v>2144</v>
      </c>
      <c r="B35" s="125">
        <v>2111</v>
      </c>
      <c r="C35" s="128" t="s">
        <v>586</v>
      </c>
      <c r="D35" s="129">
        <v>100</v>
      </c>
      <c r="E35" s="202">
        <v>100</v>
      </c>
      <c r="F35" s="192">
        <f t="shared" si="0"/>
        <v>0</v>
      </c>
    </row>
    <row r="36" spans="1:6" ht="13.5" customHeight="1" x14ac:dyDescent="0.25">
      <c r="A36" s="125">
        <v>3639</v>
      </c>
      <c r="B36" s="125">
        <v>2119</v>
      </c>
      <c r="C36" s="128" t="s">
        <v>587</v>
      </c>
      <c r="D36" s="129">
        <v>150</v>
      </c>
      <c r="E36" s="202">
        <v>150</v>
      </c>
      <c r="F36" s="192">
        <f t="shared" si="0"/>
        <v>0</v>
      </c>
    </row>
    <row r="37" spans="1:6" ht="13.5" customHeight="1" x14ac:dyDescent="0.25">
      <c r="A37" s="125">
        <v>3722</v>
      </c>
      <c r="B37" s="125">
        <v>2111</v>
      </c>
      <c r="C37" s="128" t="s">
        <v>102</v>
      </c>
      <c r="D37" s="129">
        <v>100</v>
      </c>
      <c r="E37" s="202">
        <v>100</v>
      </c>
      <c r="F37" s="192">
        <f t="shared" si="0"/>
        <v>0</v>
      </c>
    </row>
    <row r="38" spans="1:6" ht="13.5" customHeight="1" x14ac:dyDescent="0.25">
      <c r="A38" s="143">
        <v>3722</v>
      </c>
      <c r="B38" s="125">
        <v>2111</v>
      </c>
      <c r="C38" s="128" t="s">
        <v>588</v>
      </c>
      <c r="D38" s="129">
        <v>700</v>
      </c>
      <c r="E38" s="202">
        <v>700</v>
      </c>
      <c r="F38" s="192">
        <f t="shared" si="0"/>
        <v>0</v>
      </c>
    </row>
    <row r="39" spans="1:6" ht="13.5" customHeight="1" x14ac:dyDescent="0.25">
      <c r="A39" s="143">
        <v>3769</v>
      </c>
      <c r="B39" s="125">
        <v>2211</v>
      </c>
      <c r="C39" s="128" t="s">
        <v>120</v>
      </c>
      <c r="D39" s="129">
        <v>50</v>
      </c>
      <c r="E39" s="202">
        <v>50</v>
      </c>
      <c r="F39" s="192">
        <f t="shared" ref="F39:F63" si="1">+E39-D39</f>
        <v>0</v>
      </c>
    </row>
    <row r="40" spans="1:6" ht="13.5" customHeight="1" x14ac:dyDescent="0.25">
      <c r="A40" s="143">
        <v>5311</v>
      </c>
      <c r="B40" s="125">
        <v>2211</v>
      </c>
      <c r="C40" s="128" t="s">
        <v>122</v>
      </c>
      <c r="D40" s="129">
        <v>500</v>
      </c>
      <c r="E40" s="202">
        <v>500</v>
      </c>
      <c r="F40" s="192">
        <f t="shared" si="1"/>
        <v>0</v>
      </c>
    </row>
    <row r="41" spans="1:6" ht="13.5" customHeight="1" x14ac:dyDescent="0.25">
      <c r="A41" s="143">
        <v>6171</v>
      </c>
      <c r="B41" s="125">
        <v>2211</v>
      </c>
      <c r="C41" s="128" t="s">
        <v>124</v>
      </c>
      <c r="D41" s="129">
        <v>50</v>
      </c>
      <c r="E41" s="202">
        <v>80</v>
      </c>
      <c r="F41" s="192">
        <f t="shared" si="1"/>
        <v>30</v>
      </c>
    </row>
    <row r="42" spans="1:6" ht="13.5" customHeight="1" x14ac:dyDescent="0.25">
      <c r="A42" s="143">
        <v>6171</v>
      </c>
      <c r="B42" s="125">
        <v>2211</v>
      </c>
      <c r="C42" s="128" t="s">
        <v>114</v>
      </c>
      <c r="D42" s="129">
        <v>20</v>
      </c>
      <c r="E42" s="202">
        <v>15</v>
      </c>
      <c r="F42" s="192">
        <f t="shared" si="1"/>
        <v>-5</v>
      </c>
    </row>
    <row r="43" spans="1:6" ht="13.5" customHeight="1" x14ac:dyDescent="0.25">
      <c r="A43" s="143">
        <v>6310</v>
      </c>
      <c r="B43" s="125">
        <v>2141</v>
      </c>
      <c r="C43" s="128" t="s">
        <v>110</v>
      </c>
      <c r="D43" s="129">
        <v>222</v>
      </c>
      <c r="E43" s="202">
        <v>250</v>
      </c>
      <c r="F43" s="192">
        <f t="shared" si="1"/>
        <v>28</v>
      </c>
    </row>
    <row r="44" spans="1:6" ht="13.5" customHeight="1" x14ac:dyDescent="0.25">
      <c r="A44" s="143">
        <v>6409</v>
      </c>
      <c r="B44" s="125">
        <v>2131</v>
      </c>
      <c r="C44" s="128" t="s">
        <v>107</v>
      </c>
      <c r="D44" s="129">
        <v>390</v>
      </c>
      <c r="E44" s="202">
        <v>390</v>
      </c>
      <c r="F44" s="192">
        <f t="shared" si="1"/>
        <v>0</v>
      </c>
    </row>
    <row r="45" spans="1:6" ht="13.5" customHeight="1" x14ac:dyDescent="0.25">
      <c r="A45" s="143">
        <v>6409</v>
      </c>
      <c r="B45" s="125">
        <v>2329</v>
      </c>
      <c r="C45" s="128" t="s">
        <v>589</v>
      </c>
      <c r="D45" s="129">
        <v>150</v>
      </c>
      <c r="E45" s="202">
        <v>150</v>
      </c>
      <c r="F45" s="192">
        <f t="shared" si="1"/>
        <v>0</v>
      </c>
    </row>
    <row r="46" spans="1:6" ht="13.5" customHeight="1" x14ac:dyDescent="0.25">
      <c r="A46" s="143"/>
      <c r="B46" s="125">
        <v>2420.2460000000001</v>
      </c>
      <c r="C46" s="128" t="s">
        <v>590</v>
      </c>
      <c r="D46" s="129">
        <v>500</v>
      </c>
      <c r="E46" s="202">
        <v>500</v>
      </c>
      <c r="F46" s="192">
        <f t="shared" si="1"/>
        <v>0</v>
      </c>
    </row>
    <row r="47" spans="1:6" ht="15" customHeight="1" x14ac:dyDescent="0.25">
      <c r="A47" s="193"/>
      <c r="B47" s="194" t="s">
        <v>136</v>
      </c>
      <c r="C47" s="201" t="s">
        <v>5</v>
      </c>
      <c r="D47" s="205">
        <f>SUM(D48:D48)</f>
        <v>2925</v>
      </c>
      <c r="E47" s="206">
        <f>SUM(E48:E48)</f>
        <v>5000</v>
      </c>
      <c r="F47" s="192">
        <f t="shared" si="1"/>
        <v>2075</v>
      </c>
    </row>
    <row r="48" spans="1:6" ht="15" customHeight="1" x14ac:dyDescent="0.25">
      <c r="A48" s="125">
        <v>3639</v>
      </c>
      <c r="B48" s="1">
        <v>3111</v>
      </c>
      <c r="C48" s="128" t="s">
        <v>591</v>
      </c>
      <c r="D48" s="207">
        <v>2925</v>
      </c>
      <c r="E48" s="208">
        <v>5000</v>
      </c>
      <c r="F48" s="192">
        <f t="shared" si="1"/>
        <v>2075</v>
      </c>
    </row>
    <row r="49" spans="1:6" ht="15" customHeight="1" x14ac:dyDescent="0.25">
      <c r="A49" s="193"/>
      <c r="B49" s="194" t="s">
        <v>138</v>
      </c>
      <c r="C49" s="201" t="s">
        <v>139</v>
      </c>
      <c r="D49" s="196">
        <v>77231</v>
      </c>
      <c r="E49" s="197">
        <f>SUM(E50:E55)</f>
        <v>39328</v>
      </c>
      <c r="F49" s="192">
        <f t="shared" si="1"/>
        <v>-37903</v>
      </c>
    </row>
    <row r="50" spans="1:6" ht="15" customHeight="1" x14ac:dyDescent="0.25">
      <c r="A50" s="1"/>
      <c r="B50" s="125">
        <v>4116</v>
      </c>
      <c r="C50" s="1" t="s">
        <v>592</v>
      </c>
      <c r="D50" s="126">
        <v>1795</v>
      </c>
      <c r="E50" s="198">
        <v>1795</v>
      </c>
      <c r="F50" s="192">
        <f t="shared" si="1"/>
        <v>0</v>
      </c>
    </row>
    <row r="51" spans="1:6" ht="13.5" customHeight="1" x14ac:dyDescent="0.25">
      <c r="A51" s="1"/>
      <c r="B51" s="125">
        <v>4112</v>
      </c>
      <c r="C51" s="128" t="s">
        <v>141</v>
      </c>
      <c r="D51" s="126">
        <v>17042</v>
      </c>
      <c r="E51" s="198">
        <v>17042</v>
      </c>
      <c r="F51" s="192">
        <f t="shared" si="1"/>
        <v>0</v>
      </c>
    </row>
    <row r="52" spans="1:6" ht="13.5" customHeight="1" x14ac:dyDescent="0.25">
      <c r="A52" s="1"/>
      <c r="B52" s="125">
        <v>4116</v>
      </c>
      <c r="C52" s="1" t="s">
        <v>476</v>
      </c>
      <c r="D52" s="126">
        <v>161</v>
      </c>
      <c r="E52" s="198">
        <v>161</v>
      </c>
      <c r="F52" s="192">
        <f t="shared" si="1"/>
        <v>0</v>
      </c>
    </row>
    <row r="53" spans="1:6" ht="13.5" customHeight="1" x14ac:dyDescent="0.25">
      <c r="A53" s="1"/>
      <c r="B53" s="125">
        <v>4116</v>
      </c>
      <c r="C53" s="1" t="s">
        <v>477</v>
      </c>
      <c r="D53" s="126">
        <v>0</v>
      </c>
      <c r="E53" s="198">
        <v>300</v>
      </c>
      <c r="F53" s="192">
        <f t="shared" si="1"/>
        <v>300</v>
      </c>
    </row>
    <row r="54" spans="1:6" ht="13.5" customHeight="1" x14ac:dyDescent="0.25">
      <c r="A54" s="1"/>
      <c r="B54" s="125">
        <v>4121</v>
      </c>
      <c r="C54" s="1" t="s">
        <v>593</v>
      </c>
      <c r="D54" s="126">
        <v>30</v>
      </c>
      <c r="E54" s="198">
        <v>30</v>
      </c>
      <c r="F54" s="192">
        <f t="shared" si="1"/>
        <v>0</v>
      </c>
    </row>
    <row r="55" spans="1:6" ht="15" customHeight="1" x14ac:dyDescent="0.25">
      <c r="A55" s="1"/>
      <c r="B55" s="125">
        <v>4131</v>
      </c>
      <c r="C55" s="128" t="s">
        <v>148</v>
      </c>
      <c r="D55" s="126">
        <v>19550</v>
      </c>
      <c r="E55" s="198">
        <v>20000</v>
      </c>
      <c r="F55" s="192">
        <f t="shared" si="1"/>
        <v>450</v>
      </c>
    </row>
    <row r="56" spans="1:6" ht="30" customHeight="1" x14ac:dyDescent="0.25">
      <c r="A56" s="524" t="s">
        <v>594</v>
      </c>
      <c r="B56" s="524"/>
      <c r="C56" s="524"/>
      <c r="D56" s="209">
        <v>240796</v>
      </c>
      <c r="E56" s="210">
        <f>+E57+E298</f>
        <v>184890</v>
      </c>
      <c r="F56" s="192">
        <f t="shared" si="1"/>
        <v>-55906</v>
      </c>
    </row>
    <row r="57" spans="1:6" ht="18" customHeight="1" x14ac:dyDescent="0.25">
      <c r="A57" s="525" t="s">
        <v>595</v>
      </c>
      <c r="B57" s="525"/>
      <c r="C57" s="525"/>
      <c r="D57" s="211">
        <f>+D58+D63+D79+D216+D253+D207</f>
        <v>139727</v>
      </c>
      <c r="E57" s="212">
        <f>+E58+E63+E79+E216+E253+E207</f>
        <v>129790</v>
      </c>
      <c r="F57" s="192">
        <f t="shared" si="1"/>
        <v>-9937</v>
      </c>
    </row>
    <row r="58" spans="1:6" ht="15" customHeight="1" x14ac:dyDescent="0.25">
      <c r="A58" s="1"/>
      <c r="B58" s="193"/>
      <c r="C58" s="201" t="s">
        <v>152</v>
      </c>
      <c r="D58" s="213">
        <f>SUM(D59:D62)</f>
        <v>669</v>
      </c>
      <c r="E58" s="214">
        <f>SUM(E59:E62)</f>
        <v>641</v>
      </c>
      <c r="F58" s="192">
        <f t="shared" si="1"/>
        <v>-28</v>
      </c>
    </row>
    <row r="59" spans="1:6" ht="15" customHeight="1" x14ac:dyDescent="0.25">
      <c r="A59" s="1">
        <v>1014</v>
      </c>
      <c r="B59" s="1"/>
      <c r="C59" s="1" t="s">
        <v>153</v>
      </c>
      <c r="D59" s="129">
        <v>300</v>
      </c>
      <c r="E59" s="202">
        <v>230</v>
      </c>
      <c r="F59" s="192">
        <f t="shared" si="1"/>
        <v>-70</v>
      </c>
    </row>
    <row r="60" spans="1:6" ht="15" customHeight="1" x14ac:dyDescent="0.25">
      <c r="A60" s="1">
        <v>1069</v>
      </c>
      <c r="B60" s="1"/>
      <c r="C60" s="1" t="s">
        <v>488</v>
      </c>
      <c r="D60" s="129">
        <v>119</v>
      </c>
      <c r="E60" s="202">
        <v>161</v>
      </c>
      <c r="F60" s="192">
        <f t="shared" si="1"/>
        <v>42</v>
      </c>
    </row>
    <row r="61" spans="1:6" ht="15" customHeight="1" x14ac:dyDescent="0.25">
      <c r="A61" s="1">
        <v>1069</v>
      </c>
      <c r="B61" s="1"/>
      <c r="C61" s="1" t="s">
        <v>596</v>
      </c>
      <c r="D61" s="129">
        <v>50</v>
      </c>
      <c r="E61" s="202">
        <v>50</v>
      </c>
      <c r="F61" s="192">
        <f t="shared" si="1"/>
        <v>0</v>
      </c>
    </row>
    <row r="62" spans="1:6" ht="15" customHeight="1" x14ac:dyDescent="0.25">
      <c r="A62" s="1">
        <v>1069</v>
      </c>
      <c r="B62" s="1"/>
      <c r="C62" s="1" t="s">
        <v>597</v>
      </c>
      <c r="D62" s="129">
        <v>200</v>
      </c>
      <c r="E62" s="202">
        <v>200</v>
      </c>
      <c r="F62" s="192">
        <f t="shared" si="1"/>
        <v>0</v>
      </c>
    </row>
    <row r="63" spans="1:6" ht="15" customHeight="1" x14ac:dyDescent="0.25">
      <c r="A63" s="1"/>
      <c r="B63" s="193"/>
      <c r="C63" s="201" t="s">
        <v>155</v>
      </c>
      <c r="D63" s="205">
        <f>+D71+D78</f>
        <v>16673</v>
      </c>
      <c r="E63" s="206">
        <f>+E71+E78</f>
        <v>15179</v>
      </c>
      <c r="F63" s="192">
        <f t="shared" si="1"/>
        <v>-1494</v>
      </c>
    </row>
    <row r="64" spans="1:6" ht="15" customHeight="1" x14ac:dyDescent="0.25">
      <c r="A64" s="1" t="s">
        <v>185</v>
      </c>
      <c r="B64" s="1"/>
      <c r="C64" s="215" t="s">
        <v>598</v>
      </c>
      <c r="D64" s="216" t="s">
        <v>185</v>
      </c>
      <c r="E64" s="217" t="s">
        <v>185</v>
      </c>
      <c r="F64" s="192" t="s">
        <v>185</v>
      </c>
    </row>
    <row r="65" spans="1:6" ht="15" customHeight="1" x14ac:dyDescent="0.25">
      <c r="A65" s="1">
        <v>2212</v>
      </c>
      <c r="B65" s="1"/>
      <c r="C65" s="1" t="s">
        <v>156</v>
      </c>
      <c r="D65" s="129">
        <v>3000</v>
      </c>
      <c r="E65" s="202">
        <v>3000</v>
      </c>
      <c r="F65" s="192">
        <f t="shared" ref="F65:F96" si="2">+E65-D65</f>
        <v>0</v>
      </c>
    </row>
    <row r="66" spans="1:6" ht="15" customHeight="1" x14ac:dyDescent="0.25">
      <c r="A66" s="1">
        <v>2212</v>
      </c>
      <c r="B66" s="1"/>
      <c r="C66" s="1" t="s">
        <v>157</v>
      </c>
      <c r="D66" s="129">
        <v>3040</v>
      </c>
      <c r="E66" s="202">
        <v>3040</v>
      </c>
      <c r="F66" s="192">
        <f t="shared" si="2"/>
        <v>0</v>
      </c>
    </row>
    <row r="67" spans="1:6" ht="15" customHeight="1" x14ac:dyDescent="0.25">
      <c r="A67" s="1">
        <v>2219</v>
      </c>
      <c r="B67" s="1"/>
      <c r="C67" s="1" t="s">
        <v>599</v>
      </c>
      <c r="D67" s="129">
        <v>2250</v>
      </c>
      <c r="E67" s="202">
        <v>2500</v>
      </c>
      <c r="F67" s="192">
        <f t="shared" si="2"/>
        <v>250</v>
      </c>
    </row>
    <row r="68" spans="1:6" ht="15" customHeight="1" x14ac:dyDescent="0.25">
      <c r="A68" s="1">
        <v>2221</v>
      </c>
      <c r="B68" s="1"/>
      <c r="C68" s="1" t="s">
        <v>166</v>
      </c>
      <c r="D68" s="129">
        <v>2183</v>
      </c>
      <c r="E68" s="202">
        <v>1350</v>
      </c>
      <c r="F68" s="192">
        <f t="shared" si="2"/>
        <v>-833</v>
      </c>
    </row>
    <row r="69" spans="1:6" ht="15" customHeight="1" x14ac:dyDescent="0.25">
      <c r="A69" s="1">
        <v>2229</v>
      </c>
      <c r="B69" s="1"/>
      <c r="C69" s="1" t="s">
        <v>165</v>
      </c>
      <c r="D69" s="129">
        <v>400</v>
      </c>
      <c r="E69" s="202">
        <v>500</v>
      </c>
      <c r="F69" s="192">
        <f t="shared" si="2"/>
        <v>100</v>
      </c>
    </row>
    <row r="70" spans="1:6" ht="15" customHeight="1" x14ac:dyDescent="0.25">
      <c r="A70" s="1">
        <v>2229</v>
      </c>
      <c r="B70" s="1"/>
      <c r="C70" s="1" t="s">
        <v>600</v>
      </c>
      <c r="D70" s="129">
        <v>3350</v>
      </c>
      <c r="E70" s="202">
        <v>3350</v>
      </c>
      <c r="F70" s="192">
        <f t="shared" si="2"/>
        <v>0</v>
      </c>
    </row>
    <row r="71" spans="1:6" ht="15" customHeight="1" x14ac:dyDescent="0.25">
      <c r="A71" s="218">
        <v>221</v>
      </c>
      <c r="B71" s="218"/>
      <c r="C71" s="219" t="s">
        <v>167</v>
      </c>
      <c r="D71" s="220">
        <f>SUM(D65:D70)</f>
        <v>14223</v>
      </c>
      <c r="E71" s="221">
        <f>SUM(E65:E70)</f>
        <v>13740</v>
      </c>
      <c r="F71" s="192">
        <f t="shared" si="2"/>
        <v>-483</v>
      </c>
    </row>
    <row r="72" spans="1:6" ht="15" customHeight="1" x14ac:dyDescent="0.25">
      <c r="A72" s="1"/>
      <c r="B72" s="1"/>
      <c r="C72" s="215" t="s">
        <v>168</v>
      </c>
      <c r="D72" s="129"/>
      <c r="E72" s="202"/>
      <c r="F72" s="192">
        <f t="shared" si="2"/>
        <v>0</v>
      </c>
    </row>
    <row r="73" spans="1:6" ht="15" customHeight="1" x14ac:dyDescent="0.25">
      <c r="A73" s="1">
        <v>2321</v>
      </c>
      <c r="B73" s="1"/>
      <c r="C73" s="1" t="s">
        <v>173</v>
      </c>
      <c r="D73" s="129">
        <v>500</v>
      </c>
      <c r="E73" s="202">
        <v>500</v>
      </c>
      <c r="F73" s="192">
        <f t="shared" si="2"/>
        <v>0</v>
      </c>
    </row>
    <row r="74" spans="1:6" ht="15" customHeight="1" x14ac:dyDescent="0.25">
      <c r="A74" s="1">
        <v>2321</v>
      </c>
      <c r="B74" s="1"/>
      <c r="C74" s="1" t="s">
        <v>601</v>
      </c>
      <c r="D74" s="129">
        <v>150</v>
      </c>
      <c r="E74" s="202">
        <v>150</v>
      </c>
      <c r="F74" s="192">
        <f t="shared" si="2"/>
        <v>0</v>
      </c>
    </row>
    <row r="75" spans="1:6" ht="15" customHeight="1" x14ac:dyDescent="0.25">
      <c r="A75" s="222">
        <v>2321</v>
      </c>
      <c r="B75" s="1"/>
      <c r="C75" s="1" t="s">
        <v>602</v>
      </c>
      <c r="D75" s="129">
        <v>940</v>
      </c>
      <c r="E75" s="202">
        <v>289</v>
      </c>
      <c r="F75" s="192">
        <f t="shared" si="2"/>
        <v>-651</v>
      </c>
    </row>
    <row r="76" spans="1:6" ht="15" customHeight="1" x14ac:dyDescent="0.25">
      <c r="A76" s="1">
        <v>2333</v>
      </c>
      <c r="B76" s="1"/>
      <c r="C76" s="1" t="s">
        <v>183</v>
      </c>
      <c r="D76" s="129">
        <v>200</v>
      </c>
      <c r="E76" s="202">
        <v>200</v>
      </c>
      <c r="F76" s="192">
        <f t="shared" si="2"/>
        <v>0</v>
      </c>
    </row>
    <row r="77" spans="1:6" ht="15" customHeight="1" x14ac:dyDescent="0.25">
      <c r="A77" s="1">
        <v>2321</v>
      </c>
      <c r="B77" s="1"/>
      <c r="C77" s="1" t="s">
        <v>603</v>
      </c>
      <c r="D77" s="129">
        <v>60</v>
      </c>
      <c r="E77" s="202">
        <v>300</v>
      </c>
      <c r="F77" s="192">
        <f t="shared" si="2"/>
        <v>240</v>
      </c>
    </row>
    <row r="78" spans="1:6" ht="15" customHeight="1" x14ac:dyDescent="0.25">
      <c r="A78" s="223">
        <v>232</v>
      </c>
      <c r="B78" s="218"/>
      <c r="C78" s="224" t="s">
        <v>167</v>
      </c>
      <c r="D78" s="220">
        <v>2450</v>
      </c>
      <c r="E78" s="221">
        <f>SUM(E73:E77)</f>
        <v>1439</v>
      </c>
      <c r="F78" s="192">
        <f t="shared" si="2"/>
        <v>-1011</v>
      </c>
    </row>
    <row r="79" spans="1:6" ht="15" customHeight="1" x14ac:dyDescent="0.25">
      <c r="A79" s="193"/>
      <c r="B79" s="193"/>
      <c r="C79" s="201" t="s">
        <v>184</v>
      </c>
      <c r="D79" s="205">
        <v>56802</v>
      </c>
      <c r="E79" s="206">
        <f>+E123+E153+E182+E206</f>
        <v>50827</v>
      </c>
      <c r="F79" s="192">
        <f t="shared" si="2"/>
        <v>-5975</v>
      </c>
    </row>
    <row r="80" spans="1:6" ht="15" customHeight="1" x14ac:dyDescent="0.25">
      <c r="A80" s="1">
        <v>3111</v>
      </c>
      <c r="B80" s="1" t="s">
        <v>185</v>
      </c>
      <c r="C80" s="1" t="s">
        <v>186</v>
      </c>
      <c r="D80" s="225"/>
      <c r="E80" s="226"/>
      <c r="F80" s="192">
        <f t="shared" si="2"/>
        <v>0</v>
      </c>
    </row>
    <row r="81" spans="1:6" ht="15" customHeight="1" x14ac:dyDescent="0.25">
      <c r="A81" s="1">
        <v>3111</v>
      </c>
      <c r="B81" s="1">
        <v>5331</v>
      </c>
      <c r="C81" s="1" t="s">
        <v>604</v>
      </c>
      <c r="D81" s="207">
        <v>1250</v>
      </c>
      <c r="E81" s="208">
        <v>1250</v>
      </c>
      <c r="F81" s="192">
        <f t="shared" si="2"/>
        <v>0</v>
      </c>
    </row>
    <row r="82" spans="1:6" ht="15" customHeight="1" x14ac:dyDescent="0.25">
      <c r="A82" s="1">
        <v>3111</v>
      </c>
      <c r="B82" s="1">
        <v>5331</v>
      </c>
      <c r="C82" s="1" t="s">
        <v>605</v>
      </c>
      <c r="D82" s="126">
        <v>950</v>
      </c>
      <c r="E82" s="198">
        <v>950</v>
      </c>
      <c r="F82" s="192">
        <f t="shared" si="2"/>
        <v>0</v>
      </c>
    </row>
    <row r="83" spans="1:6" ht="15" customHeight="1" x14ac:dyDescent="0.25">
      <c r="A83" s="1">
        <v>3111</v>
      </c>
      <c r="B83" s="1">
        <v>5331</v>
      </c>
      <c r="C83" s="1" t="s">
        <v>606</v>
      </c>
      <c r="D83" s="126">
        <v>2010</v>
      </c>
      <c r="E83" s="198">
        <v>2010</v>
      </c>
      <c r="F83" s="192">
        <f t="shared" si="2"/>
        <v>0</v>
      </c>
    </row>
    <row r="84" spans="1:6" ht="15" customHeight="1" x14ac:dyDescent="0.25">
      <c r="A84" s="1">
        <v>3111</v>
      </c>
      <c r="B84" s="1">
        <v>5331</v>
      </c>
      <c r="C84" s="1" t="s">
        <v>607</v>
      </c>
      <c r="D84" s="126">
        <v>800</v>
      </c>
      <c r="E84" s="198">
        <v>800</v>
      </c>
      <c r="F84" s="192">
        <f t="shared" si="2"/>
        <v>0</v>
      </c>
    </row>
    <row r="85" spans="1:6" ht="15" customHeight="1" x14ac:dyDescent="0.25">
      <c r="A85" s="1"/>
      <c r="B85" s="1"/>
      <c r="C85" s="1" t="s">
        <v>608</v>
      </c>
      <c r="D85" s="126">
        <v>0</v>
      </c>
      <c r="E85" s="198">
        <v>50</v>
      </c>
      <c r="F85" s="192">
        <f t="shared" si="2"/>
        <v>50</v>
      </c>
    </row>
    <row r="86" spans="1:6" ht="15" customHeight="1" x14ac:dyDescent="0.25">
      <c r="A86" s="1"/>
      <c r="B86" s="1"/>
      <c r="C86" s="1" t="s">
        <v>609</v>
      </c>
      <c r="D86" s="126">
        <v>0</v>
      </c>
      <c r="E86" s="198">
        <v>100</v>
      </c>
      <c r="F86" s="192">
        <f t="shared" si="2"/>
        <v>100</v>
      </c>
    </row>
    <row r="87" spans="1:6" ht="15" customHeight="1" x14ac:dyDescent="0.25">
      <c r="A87" s="1"/>
      <c r="B87" s="1"/>
      <c r="C87" s="1" t="s">
        <v>610</v>
      </c>
      <c r="D87" s="126">
        <v>0</v>
      </c>
      <c r="E87" s="198">
        <v>50</v>
      </c>
      <c r="F87" s="192">
        <f t="shared" si="2"/>
        <v>50</v>
      </c>
    </row>
    <row r="88" spans="1:6" ht="15" customHeight="1" x14ac:dyDescent="0.25">
      <c r="A88" s="1">
        <v>3111</v>
      </c>
      <c r="B88" s="1"/>
      <c r="C88" s="227" t="s">
        <v>193</v>
      </c>
      <c r="D88" s="228">
        <v>5479</v>
      </c>
      <c r="E88" s="229">
        <f>SUM(E81:E87)</f>
        <v>5210</v>
      </c>
      <c r="F88" s="192">
        <f t="shared" si="2"/>
        <v>-269</v>
      </c>
    </row>
    <row r="89" spans="1:6" ht="15" customHeight="1" x14ac:dyDescent="0.25">
      <c r="A89" s="1">
        <v>3113</v>
      </c>
      <c r="B89" s="1">
        <v>5331</v>
      </c>
      <c r="C89" s="1" t="s">
        <v>194</v>
      </c>
      <c r="D89" s="126"/>
      <c r="E89" s="198"/>
      <c r="F89" s="192">
        <f t="shared" si="2"/>
        <v>0</v>
      </c>
    </row>
    <row r="90" spans="1:6" ht="15" customHeight="1" x14ac:dyDescent="0.25">
      <c r="A90" s="1">
        <v>3113</v>
      </c>
      <c r="B90" s="1">
        <v>5331</v>
      </c>
      <c r="C90" s="1" t="s">
        <v>611</v>
      </c>
      <c r="D90" s="126">
        <v>2500</v>
      </c>
      <c r="E90" s="198">
        <v>2800</v>
      </c>
      <c r="F90" s="192">
        <f t="shared" si="2"/>
        <v>300</v>
      </c>
    </row>
    <row r="91" spans="1:6" ht="15" customHeight="1" x14ac:dyDescent="0.25">
      <c r="A91" s="1">
        <v>3113</v>
      </c>
      <c r="B91" s="1">
        <v>5152</v>
      </c>
      <c r="C91" s="1" t="s">
        <v>612</v>
      </c>
      <c r="D91" s="126">
        <v>1900</v>
      </c>
      <c r="E91" s="198">
        <v>2100</v>
      </c>
      <c r="F91" s="192">
        <f t="shared" si="2"/>
        <v>200</v>
      </c>
    </row>
    <row r="92" spans="1:6" ht="15" customHeight="1" x14ac:dyDescent="0.25">
      <c r="A92" s="1">
        <v>3113</v>
      </c>
      <c r="B92" s="1">
        <v>5331</v>
      </c>
      <c r="C92" s="1" t="s">
        <v>613</v>
      </c>
      <c r="D92" s="126">
        <v>1700</v>
      </c>
      <c r="E92" s="198">
        <v>1800</v>
      </c>
      <c r="F92" s="192">
        <f t="shared" si="2"/>
        <v>100</v>
      </c>
    </row>
    <row r="93" spans="1:6" ht="13.5" customHeight="1" x14ac:dyDescent="0.25">
      <c r="A93" s="1">
        <v>3113</v>
      </c>
      <c r="B93" s="1">
        <v>5152</v>
      </c>
      <c r="C93" s="1" t="s">
        <v>614</v>
      </c>
      <c r="D93" s="126">
        <v>1000</v>
      </c>
      <c r="E93" s="198">
        <v>1000</v>
      </c>
      <c r="F93" s="192">
        <f t="shared" si="2"/>
        <v>0</v>
      </c>
    </row>
    <row r="94" spans="1:6" ht="13.5" customHeight="1" x14ac:dyDescent="0.25">
      <c r="A94" s="1">
        <v>3113</v>
      </c>
      <c r="B94" s="1">
        <v>5163</v>
      </c>
      <c r="C94" s="1" t="s">
        <v>615</v>
      </c>
      <c r="D94" s="126">
        <v>50</v>
      </c>
      <c r="E94" s="198">
        <v>50</v>
      </c>
      <c r="F94" s="192">
        <f t="shared" si="2"/>
        <v>0</v>
      </c>
    </row>
    <row r="95" spans="1:6" ht="13.5" customHeight="1" x14ac:dyDescent="0.25">
      <c r="A95" s="1">
        <v>3113</v>
      </c>
      <c r="B95" s="1">
        <v>5331</v>
      </c>
      <c r="C95" s="1" t="s">
        <v>616</v>
      </c>
      <c r="D95" s="126">
        <v>0</v>
      </c>
      <c r="E95" s="198">
        <v>150</v>
      </c>
      <c r="F95" s="192">
        <f t="shared" si="2"/>
        <v>150</v>
      </c>
    </row>
    <row r="96" spans="1:6" ht="13.5" customHeight="1" x14ac:dyDescent="0.25">
      <c r="A96" s="1">
        <v>3113</v>
      </c>
      <c r="B96" s="1">
        <v>5331</v>
      </c>
      <c r="C96" s="1" t="s">
        <v>617</v>
      </c>
      <c r="D96" s="126">
        <v>0</v>
      </c>
      <c r="E96" s="198">
        <v>200</v>
      </c>
      <c r="F96" s="192">
        <f t="shared" si="2"/>
        <v>200</v>
      </c>
    </row>
    <row r="97" spans="1:6" ht="13.5" customHeight="1" x14ac:dyDescent="0.25">
      <c r="A97" s="1"/>
      <c r="B97" s="1"/>
      <c r="C97" s="1" t="s">
        <v>618</v>
      </c>
      <c r="D97" s="126">
        <v>0</v>
      </c>
      <c r="E97" s="198">
        <v>400</v>
      </c>
      <c r="F97" s="192">
        <f t="shared" ref="F97:F124" si="3">+E97-D97</f>
        <v>400</v>
      </c>
    </row>
    <row r="98" spans="1:6" ht="13.5" customHeight="1" x14ac:dyDescent="0.25">
      <c r="A98" s="1"/>
      <c r="B98" s="1"/>
      <c r="C98" s="1" t="s">
        <v>619</v>
      </c>
      <c r="D98" s="126">
        <v>0</v>
      </c>
      <c r="E98" s="198">
        <v>250</v>
      </c>
      <c r="F98" s="192">
        <f t="shared" si="3"/>
        <v>250</v>
      </c>
    </row>
    <row r="99" spans="1:6" ht="13.5" customHeight="1" x14ac:dyDescent="0.25">
      <c r="A99" s="1"/>
      <c r="B99" s="1"/>
      <c r="C99" s="1" t="s">
        <v>620</v>
      </c>
      <c r="D99" s="126">
        <v>0</v>
      </c>
      <c r="E99" s="198">
        <v>100</v>
      </c>
      <c r="F99" s="192">
        <f t="shared" si="3"/>
        <v>100</v>
      </c>
    </row>
    <row r="100" spans="1:6" ht="13.5" customHeight="1" x14ac:dyDescent="0.25">
      <c r="A100" s="1">
        <v>3113</v>
      </c>
      <c r="B100" s="1">
        <v>5331</v>
      </c>
      <c r="C100" s="1" t="s">
        <v>621</v>
      </c>
      <c r="D100" s="126">
        <v>250</v>
      </c>
      <c r="E100" s="198">
        <v>250</v>
      </c>
      <c r="F100" s="192">
        <f t="shared" si="3"/>
        <v>0</v>
      </c>
    </row>
    <row r="101" spans="1:6" ht="13.5" customHeight="1" x14ac:dyDescent="0.25">
      <c r="A101" s="125">
        <v>3113</v>
      </c>
      <c r="B101" s="1"/>
      <c r="C101" s="230" t="s">
        <v>193</v>
      </c>
      <c r="D101" s="228">
        <v>8595</v>
      </c>
      <c r="E101" s="229">
        <f>SUM(E90:E100)</f>
        <v>9100</v>
      </c>
      <c r="F101" s="192">
        <f t="shared" si="3"/>
        <v>505</v>
      </c>
    </row>
    <row r="102" spans="1:6" ht="13.5" customHeight="1" x14ac:dyDescent="0.25">
      <c r="A102" s="125">
        <v>3117</v>
      </c>
      <c r="B102" s="1"/>
      <c r="C102" s="140" t="s">
        <v>204</v>
      </c>
      <c r="D102" s="126"/>
      <c r="E102" s="198"/>
      <c r="F102" s="192">
        <f t="shared" si="3"/>
        <v>0</v>
      </c>
    </row>
    <row r="103" spans="1:6" ht="13.5" customHeight="1" x14ac:dyDescent="0.25">
      <c r="A103" s="125">
        <v>3117</v>
      </c>
      <c r="B103" s="1">
        <v>5331</v>
      </c>
      <c r="C103" s="140" t="s">
        <v>622</v>
      </c>
      <c r="D103" s="126">
        <v>531</v>
      </c>
      <c r="E103" s="198">
        <v>533</v>
      </c>
      <c r="F103" s="192">
        <f t="shared" si="3"/>
        <v>2</v>
      </c>
    </row>
    <row r="104" spans="1:6" ht="13.5" customHeight="1" x14ac:dyDescent="0.25">
      <c r="A104" s="125">
        <v>3117</v>
      </c>
      <c r="B104" s="1">
        <v>5152</v>
      </c>
      <c r="C104" s="140" t="s">
        <v>623</v>
      </c>
      <c r="D104" s="126">
        <v>310</v>
      </c>
      <c r="E104" s="198">
        <v>310</v>
      </c>
      <c r="F104" s="192">
        <f t="shared" si="3"/>
        <v>0</v>
      </c>
    </row>
    <row r="105" spans="1:6" ht="13.5" customHeight="1" x14ac:dyDescent="0.25">
      <c r="A105" s="125">
        <v>3117</v>
      </c>
      <c r="B105" s="1"/>
      <c r="C105" s="230" t="s">
        <v>167</v>
      </c>
      <c r="D105" s="228">
        <v>881</v>
      </c>
      <c r="E105" s="229">
        <f>SUM(E103:E104)</f>
        <v>843</v>
      </c>
      <c r="F105" s="192">
        <f t="shared" si="3"/>
        <v>-38</v>
      </c>
    </row>
    <row r="106" spans="1:6" ht="13.5" customHeight="1" x14ac:dyDescent="0.25">
      <c r="A106" s="125">
        <v>3231</v>
      </c>
      <c r="B106" s="1">
        <v>5331</v>
      </c>
      <c r="C106" s="140" t="s">
        <v>624</v>
      </c>
      <c r="D106" s="231">
        <v>110</v>
      </c>
      <c r="E106" s="232">
        <v>100</v>
      </c>
      <c r="F106" s="192">
        <f t="shared" si="3"/>
        <v>-10</v>
      </c>
    </row>
    <row r="107" spans="1:6" ht="13.5" customHeight="1" x14ac:dyDescent="0.25">
      <c r="A107" s="125"/>
      <c r="B107" s="1"/>
      <c r="C107" s="140" t="s">
        <v>625</v>
      </c>
      <c r="D107" s="231">
        <v>0</v>
      </c>
      <c r="E107" s="232">
        <v>230</v>
      </c>
      <c r="F107" s="192">
        <f t="shared" si="3"/>
        <v>230</v>
      </c>
    </row>
    <row r="108" spans="1:6" ht="13.5" customHeight="1" x14ac:dyDescent="0.25">
      <c r="A108" s="125">
        <v>3231</v>
      </c>
      <c r="B108" s="1">
        <v>5152</v>
      </c>
      <c r="C108" s="1" t="s">
        <v>626</v>
      </c>
      <c r="D108" s="126">
        <v>250</v>
      </c>
      <c r="E108" s="198">
        <v>250</v>
      </c>
      <c r="F108" s="192">
        <f t="shared" si="3"/>
        <v>0</v>
      </c>
    </row>
    <row r="109" spans="1:6" ht="13.5" customHeight="1" x14ac:dyDescent="0.25">
      <c r="A109" s="125">
        <v>3231</v>
      </c>
      <c r="B109" s="1"/>
      <c r="C109" s="227" t="s">
        <v>193</v>
      </c>
      <c r="D109" s="228">
        <v>450</v>
      </c>
      <c r="E109" s="229">
        <f>SUM(E106:E108)</f>
        <v>580</v>
      </c>
      <c r="F109" s="192">
        <f t="shared" si="3"/>
        <v>130</v>
      </c>
    </row>
    <row r="110" spans="1:6" ht="13.5" customHeight="1" x14ac:dyDescent="0.25">
      <c r="A110" s="125">
        <v>3240</v>
      </c>
      <c r="B110" s="1" t="s">
        <v>185</v>
      </c>
      <c r="C110" s="1" t="s">
        <v>627</v>
      </c>
      <c r="D110" s="126"/>
      <c r="E110" s="198"/>
      <c r="F110" s="192">
        <f t="shared" si="3"/>
        <v>0</v>
      </c>
    </row>
    <row r="111" spans="1:6" ht="13.5" customHeight="1" x14ac:dyDescent="0.25">
      <c r="A111" s="125">
        <v>3122</v>
      </c>
      <c r="B111" s="1">
        <v>5339</v>
      </c>
      <c r="C111" s="1" t="s">
        <v>628</v>
      </c>
      <c r="D111" s="126">
        <v>80</v>
      </c>
      <c r="E111" s="198">
        <v>80</v>
      </c>
      <c r="F111" s="192">
        <f t="shared" si="3"/>
        <v>0</v>
      </c>
    </row>
    <row r="112" spans="1:6" ht="13.5" customHeight="1" x14ac:dyDescent="0.25">
      <c r="A112" s="125">
        <v>3122</v>
      </c>
      <c r="B112" s="1"/>
      <c r="C112" s="227" t="s">
        <v>167</v>
      </c>
      <c r="D112" s="228">
        <v>80</v>
      </c>
      <c r="E112" s="229">
        <v>80</v>
      </c>
      <c r="F112" s="192">
        <f t="shared" si="3"/>
        <v>0</v>
      </c>
    </row>
    <row r="113" spans="1:6" ht="13.5" customHeight="1" x14ac:dyDescent="0.25">
      <c r="A113" s="125" t="s">
        <v>208</v>
      </c>
      <c r="B113" s="1"/>
      <c r="C113" s="1" t="s">
        <v>629</v>
      </c>
      <c r="D113" s="126"/>
      <c r="E113" s="198"/>
      <c r="F113" s="192">
        <f t="shared" si="3"/>
        <v>0</v>
      </c>
    </row>
    <row r="114" spans="1:6" ht="13.5" customHeight="1" x14ac:dyDescent="0.25">
      <c r="A114" s="125">
        <v>3143</v>
      </c>
      <c r="B114" s="1">
        <v>5331</v>
      </c>
      <c r="C114" s="1" t="s">
        <v>630</v>
      </c>
      <c r="D114" s="126">
        <v>140</v>
      </c>
      <c r="E114" s="198">
        <v>140</v>
      </c>
      <c r="F114" s="192">
        <f t="shared" si="3"/>
        <v>0</v>
      </c>
    </row>
    <row r="115" spans="1:6" ht="13.5" customHeight="1" x14ac:dyDescent="0.25">
      <c r="A115" s="125">
        <v>3143</v>
      </c>
      <c r="B115" s="1">
        <v>5331</v>
      </c>
      <c r="C115" s="1" t="s">
        <v>631</v>
      </c>
      <c r="D115" s="126">
        <v>150</v>
      </c>
      <c r="E115" s="198">
        <v>180</v>
      </c>
      <c r="F115" s="192">
        <f t="shared" si="3"/>
        <v>30</v>
      </c>
    </row>
    <row r="116" spans="1:6" ht="15" customHeight="1" x14ac:dyDescent="0.25">
      <c r="A116" s="125">
        <v>3143</v>
      </c>
      <c r="B116" s="1">
        <v>5331</v>
      </c>
      <c r="C116" s="1" t="s">
        <v>632</v>
      </c>
      <c r="D116" s="126">
        <v>100</v>
      </c>
      <c r="E116" s="198">
        <v>130</v>
      </c>
      <c r="F116" s="192">
        <f t="shared" si="3"/>
        <v>30</v>
      </c>
    </row>
    <row r="117" spans="1:6" ht="15" customHeight="1" x14ac:dyDescent="0.25">
      <c r="A117" s="1">
        <v>314</v>
      </c>
      <c r="B117" s="1"/>
      <c r="C117" s="227" t="s">
        <v>167</v>
      </c>
      <c r="D117" s="228">
        <f>SUM(D114:D116)</f>
        <v>390</v>
      </c>
      <c r="E117" s="229">
        <f>SUM(E114:E116)</f>
        <v>450</v>
      </c>
      <c r="F117" s="192">
        <f t="shared" si="3"/>
        <v>60</v>
      </c>
    </row>
    <row r="118" spans="1:6" ht="13.5" customHeight="1" x14ac:dyDescent="0.25">
      <c r="A118" s="125">
        <v>3141</v>
      </c>
      <c r="B118" s="1">
        <v>5331</v>
      </c>
      <c r="C118" s="1" t="s">
        <v>633</v>
      </c>
      <c r="D118" s="126">
        <v>100</v>
      </c>
      <c r="E118" s="198">
        <v>100</v>
      </c>
      <c r="F118" s="192">
        <f t="shared" si="3"/>
        <v>0</v>
      </c>
    </row>
    <row r="119" spans="1:6" ht="13.5" customHeight="1" x14ac:dyDescent="0.25">
      <c r="A119" s="125">
        <v>3141</v>
      </c>
      <c r="B119" s="1">
        <v>5331</v>
      </c>
      <c r="C119" s="1" t="s">
        <v>634</v>
      </c>
      <c r="D119" s="145">
        <v>100</v>
      </c>
      <c r="E119" s="233">
        <v>100</v>
      </c>
      <c r="F119" s="192">
        <f t="shared" si="3"/>
        <v>0</v>
      </c>
    </row>
    <row r="120" spans="1:6" ht="13.5" customHeight="1" x14ac:dyDescent="0.25">
      <c r="A120" s="125">
        <v>3141</v>
      </c>
      <c r="B120" s="1"/>
      <c r="C120" s="234" t="s">
        <v>635</v>
      </c>
      <c r="D120" s="126">
        <v>990</v>
      </c>
      <c r="E120" s="198">
        <v>990</v>
      </c>
      <c r="F120" s="192">
        <f t="shared" si="3"/>
        <v>0</v>
      </c>
    </row>
    <row r="121" spans="1:6" ht="13.5" customHeight="1" x14ac:dyDescent="0.25">
      <c r="A121" s="125"/>
      <c r="B121" s="140"/>
      <c r="C121" s="1" t="s">
        <v>636</v>
      </c>
      <c r="D121" s="145">
        <v>200</v>
      </c>
      <c r="E121" s="233">
        <v>200</v>
      </c>
      <c r="F121" s="192">
        <f t="shared" si="3"/>
        <v>0</v>
      </c>
    </row>
    <row r="122" spans="1:6" ht="15" customHeight="1" x14ac:dyDescent="0.25">
      <c r="A122" s="125">
        <v>3141</v>
      </c>
      <c r="B122" s="1" t="s">
        <v>185</v>
      </c>
      <c r="C122" s="235" t="s">
        <v>167</v>
      </c>
      <c r="D122" s="228">
        <v>1506</v>
      </c>
      <c r="E122" s="229">
        <f>SUM(E118:E121)</f>
        <v>1390</v>
      </c>
      <c r="F122" s="192">
        <f t="shared" si="3"/>
        <v>-116</v>
      </c>
    </row>
    <row r="123" spans="1:6" ht="15" customHeight="1" x14ac:dyDescent="0.25">
      <c r="A123" s="218"/>
      <c r="B123" s="218"/>
      <c r="C123" s="218" t="s">
        <v>209</v>
      </c>
      <c r="D123" s="236">
        <f>+D122+D117+D112+D109+D105+D101+D88</f>
        <v>17381</v>
      </c>
      <c r="E123" s="237">
        <f>+E122+E117+E112+E109+E105+E101+E88</f>
        <v>17653</v>
      </c>
      <c r="F123" s="192">
        <f t="shared" si="3"/>
        <v>272</v>
      </c>
    </row>
    <row r="124" spans="1:6" ht="15" customHeight="1" x14ac:dyDescent="0.25">
      <c r="A124" s="1">
        <v>331</v>
      </c>
      <c r="B124" s="1" t="s">
        <v>185</v>
      </c>
      <c r="C124" s="140" t="s">
        <v>210</v>
      </c>
      <c r="D124" s="126"/>
      <c r="E124" s="198"/>
      <c r="F124" s="192">
        <f t="shared" si="3"/>
        <v>0</v>
      </c>
    </row>
    <row r="125" spans="1:6" ht="15" customHeight="1" x14ac:dyDescent="0.3">
      <c r="A125" s="1" t="s">
        <v>185</v>
      </c>
      <c r="B125" s="1" t="s">
        <v>185</v>
      </c>
      <c r="C125" s="140" t="s">
        <v>211</v>
      </c>
      <c r="D125" s="141" t="s">
        <v>185</v>
      </c>
      <c r="E125" s="238" t="s">
        <v>185</v>
      </c>
      <c r="F125" s="192" t="s">
        <v>185</v>
      </c>
    </row>
    <row r="126" spans="1:6" ht="15" customHeight="1" x14ac:dyDescent="0.3">
      <c r="A126" s="1">
        <v>3313</v>
      </c>
      <c r="B126" s="1"/>
      <c r="C126" s="140" t="s">
        <v>637</v>
      </c>
      <c r="D126" s="141">
        <v>100</v>
      </c>
      <c r="E126" s="238">
        <v>100</v>
      </c>
      <c r="F126" s="192">
        <f>+E126-D126</f>
        <v>0</v>
      </c>
    </row>
    <row r="127" spans="1:6" ht="15" customHeight="1" x14ac:dyDescent="0.3">
      <c r="A127" s="1">
        <v>3313</v>
      </c>
      <c r="B127" s="1">
        <v>5212</v>
      </c>
      <c r="C127" s="140" t="s">
        <v>213</v>
      </c>
      <c r="D127" s="141">
        <v>800</v>
      </c>
      <c r="E127" s="238">
        <v>800</v>
      </c>
      <c r="F127" s="192">
        <f>+E127-D127</f>
        <v>0</v>
      </c>
    </row>
    <row r="128" spans="1:6" ht="15" customHeight="1" x14ac:dyDescent="0.3">
      <c r="A128" s="1" t="s">
        <v>185</v>
      </c>
      <c r="B128" s="1" t="s">
        <v>185</v>
      </c>
      <c r="C128" s="140" t="s">
        <v>215</v>
      </c>
      <c r="D128" s="141" t="s">
        <v>185</v>
      </c>
      <c r="E128" s="238" t="s">
        <v>185</v>
      </c>
      <c r="F128" s="192" t="s">
        <v>185</v>
      </c>
    </row>
    <row r="129" spans="1:6" ht="15" customHeight="1" x14ac:dyDescent="0.3">
      <c r="A129" s="1">
        <v>3314</v>
      </c>
      <c r="B129" s="1">
        <v>5331</v>
      </c>
      <c r="C129" s="140" t="s">
        <v>638</v>
      </c>
      <c r="D129" s="141">
        <v>2940</v>
      </c>
      <c r="E129" s="238">
        <v>2790</v>
      </c>
      <c r="F129" s="192">
        <f>+E129-D129</f>
        <v>-150</v>
      </c>
    </row>
    <row r="130" spans="1:6" ht="15" customHeight="1" x14ac:dyDescent="0.3">
      <c r="A130" s="1">
        <v>3314</v>
      </c>
      <c r="B130" s="1">
        <v>5331</v>
      </c>
      <c r="C130" s="140" t="s">
        <v>639</v>
      </c>
      <c r="D130" s="141">
        <v>61</v>
      </c>
      <c r="E130" s="238">
        <v>61</v>
      </c>
      <c r="F130" s="192">
        <f>+E130-D130</f>
        <v>0</v>
      </c>
    </row>
    <row r="131" spans="1:6" ht="15" customHeight="1" x14ac:dyDescent="0.3">
      <c r="A131" s="1" t="s">
        <v>185</v>
      </c>
      <c r="B131" s="1" t="s">
        <v>185</v>
      </c>
      <c r="C131" s="140" t="s">
        <v>217</v>
      </c>
      <c r="D131" s="141" t="s">
        <v>185</v>
      </c>
      <c r="E131" s="238" t="s">
        <v>185</v>
      </c>
      <c r="F131" s="192" t="s">
        <v>185</v>
      </c>
    </row>
    <row r="132" spans="1:6" ht="15" customHeight="1" x14ac:dyDescent="0.3">
      <c r="A132" s="1">
        <v>3319</v>
      </c>
      <c r="B132" s="1"/>
      <c r="C132" s="140" t="s">
        <v>220</v>
      </c>
      <c r="D132" s="141">
        <v>350</v>
      </c>
      <c r="E132" s="238">
        <v>400</v>
      </c>
      <c r="F132" s="192">
        <f t="shared" ref="F132:F140" si="4">+E132-D132</f>
        <v>50</v>
      </c>
    </row>
    <row r="133" spans="1:6" ht="15" customHeight="1" x14ac:dyDescent="0.3">
      <c r="A133" s="1">
        <v>3319</v>
      </c>
      <c r="B133" s="1"/>
      <c r="C133" s="140" t="s">
        <v>640</v>
      </c>
      <c r="D133" s="141">
        <v>400</v>
      </c>
      <c r="E133" s="238">
        <v>400</v>
      </c>
      <c r="F133" s="192">
        <f t="shared" si="4"/>
        <v>0</v>
      </c>
    </row>
    <row r="134" spans="1:6" ht="15" customHeight="1" x14ac:dyDescent="0.3">
      <c r="A134" s="1">
        <v>3319</v>
      </c>
      <c r="B134" s="1"/>
      <c r="C134" s="140" t="s">
        <v>225</v>
      </c>
      <c r="D134" s="141">
        <v>30</v>
      </c>
      <c r="E134" s="238">
        <v>60</v>
      </c>
      <c r="F134" s="192">
        <f t="shared" si="4"/>
        <v>30</v>
      </c>
    </row>
    <row r="135" spans="1:6" ht="15" customHeight="1" x14ac:dyDescent="0.3">
      <c r="A135" s="1">
        <v>3319</v>
      </c>
      <c r="B135" s="1"/>
      <c r="C135" s="140" t="s">
        <v>219</v>
      </c>
      <c r="D135" s="141">
        <v>333</v>
      </c>
      <c r="E135" s="238">
        <v>200</v>
      </c>
      <c r="F135" s="192">
        <f t="shared" si="4"/>
        <v>-133</v>
      </c>
    </row>
    <row r="136" spans="1:6" ht="15" customHeight="1" x14ac:dyDescent="0.3">
      <c r="A136" s="1">
        <v>3319</v>
      </c>
      <c r="B136" s="1"/>
      <c r="C136" s="140" t="s">
        <v>221</v>
      </c>
      <c r="D136" s="141">
        <v>175</v>
      </c>
      <c r="E136" s="238">
        <v>175</v>
      </c>
      <c r="F136" s="192">
        <f t="shared" si="4"/>
        <v>0</v>
      </c>
    </row>
    <row r="137" spans="1:6" ht="15" customHeight="1" x14ac:dyDescent="0.3">
      <c r="A137" s="1">
        <v>3319</v>
      </c>
      <c r="B137" s="1"/>
      <c r="C137" s="140" t="s">
        <v>641</v>
      </c>
      <c r="D137" s="141">
        <v>185</v>
      </c>
      <c r="E137" s="238">
        <v>200</v>
      </c>
      <c r="F137" s="192">
        <f t="shared" si="4"/>
        <v>15</v>
      </c>
    </row>
    <row r="138" spans="1:6" ht="15" customHeight="1" x14ac:dyDescent="0.3">
      <c r="A138" s="1">
        <v>3319</v>
      </c>
      <c r="B138" s="1"/>
      <c r="C138" s="140" t="s">
        <v>223</v>
      </c>
      <c r="D138" s="141">
        <v>20</v>
      </c>
      <c r="E138" s="238">
        <v>20</v>
      </c>
      <c r="F138" s="192">
        <f t="shared" si="4"/>
        <v>0</v>
      </c>
    </row>
    <row r="139" spans="1:6" ht="15" customHeight="1" x14ac:dyDescent="0.3">
      <c r="A139" s="1">
        <v>3319</v>
      </c>
      <c r="B139" s="1"/>
      <c r="C139" s="140" t="s">
        <v>227</v>
      </c>
      <c r="D139" s="141">
        <v>188</v>
      </c>
      <c r="E139" s="238">
        <v>80</v>
      </c>
      <c r="F139" s="192">
        <f t="shared" si="4"/>
        <v>-108</v>
      </c>
    </row>
    <row r="140" spans="1:6" ht="15" customHeight="1" x14ac:dyDescent="0.3">
      <c r="A140" s="1">
        <v>3319</v>
      </c>
      <c r="B140" s="1" t="s">
        <v>185</v>
      </c>
      <c r="C140" s="140" t="s">
        <v>642</v>
      </c>
      <c r="D140" s="141">
        <v>109</v>
      </c>
      <c r="E140" s="238">
        <v>200</v>
      </c>
      <c r="F140" s="192">
        <f t="shared" si="4"/>
        <v>91</v>
      </c>
    </row>
    <row r="141" spans="1:6" ht="15" customHeight="1" x14ac:dyDescent="0.3">
      <c r="A141" s="1" t="s">
        <v>185</v>
      </c>
      <c r="B141" s="1" t="s">
        <v>185</v>
      </c>
      <c r="C141" s="140" t="s">
        <v>230</v>
      </c>
      <c r="D141" s="141" t="s">
        <v>185</v>
      </c>
      <c r="E141" s="238" t="s">
        <v>185</v>
      </c>
      <c r="F141" s="192" t="s">
        <v>185</v>
      </c>
    </row>
    <row r="142" spans="1:6" ht="15" customHeight="1" x14ac:dyDescent="0.3">
      <c r="A142" s="1">
        <v>3322</v>
      </c>
      <c r="B142" s="1"/>
      <c r="C142" s="239" t="s">
        <v>234</v>
      </c>
      <c r="D142" s="240">
        <v>4311</v>
      </c>
      <c r="E142" s="241">
        <v>2000</v>
      </c>
      <c r="F142" s="192">
        <f>+E142-D142</f>
        <v>-2311</v>
      </c>
    </row>
    <row r="143" spans="1:6" ht="15" customHeight="1" x14ac:dyDescent="0.3">
      <c r="A143" s="1">
        <v>3322</v>
      </c>
      <c r="B143" s="1"/>
      <c r="C143" s="140" t="s">
        <v>643</v>
      </c>
      <c r="D143" s="141">
        <v>50</v>
      </c>
      <c r="E143" s="238">
        <v>100</v>
      </c>
      <c r="F143" s="192">
        <f>+E143-D143</f>
        <v>50</v>
      </c>
    </row>
    <row r="144" spans="1:6" ht="15" customHeight="1" x14ac:dyDescent="0.3">
      <c r="A144" s="1">
        <v>3349</v>
      </c>
      <c r="B144" s="1"/>
      <c r="C144" s="140" t="s">
        <v>644</v>
      </c>
      <c r="D144" s="141">
        <v>0</v>
      </c>
      <c r="E144" s="238">
        <v>200</v>
      </c>
      <c r="F144" s="192">
        <f>+E144-D144</f>
        <v>200</v>
      </c>
    </row>
    <row r="145" spans="1:6" ht="15" customHeight="1" x14ac:dyDescent="0.3">
      <c r="A145" s="1" t="s">
        <v>185</v>
      </c>
      <c r="B145" s="1" t="s">
        <v>185</v>
      </c>
      <c r="C145" s="140" t="s">
        <v>237</v>
      </c>
      <c r="D145" s="141" t="s">
        <v>185</v>
      </c>
      <c r="E145" s="238" t="s">
        <v>185</v>
      </c>
      <c r="F145" s="192" t="s">
        <v>185</v>
      </c>
    </row>
    <row r="146" spans="1:6" ht="15" customHeight="1" x14ac:dyDescent="0.3">
      <c r="A146" s="1">
        <v>3412</v>
      </c>
      <c r="B146" s="1" t="s">
        <v>185</v>
      </c>
      <c r="C146" s="239" t="s">
        <v>645</v>
      </c>
      <c r="D146" s="240">
        <v>1070</v>
      </c>
      <c r="E146" s="241">
        <v>1100</v>
      </c>
      <c r="F146" s="192">
        <f t="shared" ref="F146:F161" si="5">+E146-D146</f>
        <v>30</v>
      </c>
    </row>
    <row r="147" spans="1:6" ht="15" customHeight="1" x14ac:dyDescent="0.3">
      <c r="A147" s="1">
        <v>3412</v>
      </c>
      <c r="B147" s="1"/>
      <c r="C147" s="239" t="s">
        <v>241</v>
      </c>
      <c r="D147" s="141">
        <v>100</v>
      </c>
      <c r="E147" s="238">
        <v>300</v>
      </c>
      <c r="F147" s="192">
        <f t="shared" si="5"/>
        <v>200</v>
      </c>
    </row>
    <row r="148" spans="1:6" ht="15" customHeight="1" x14ac:dyDescent="0.3">
      <c r="A148" s="1">
        <v>3419</v>
      </c>
      <c r="B148" s="1">
        <v>5229</v>
      </c>
      <c r="C148" s="239" t="s">
        <v>646</v>
      </c>
      <c r="D148" s="141">
        <v>600</v>
      </c>
      <c r="E148" s="238">
        <v>700</v>
      </c>
      <c r="F148" s="192">
        <f t="shared" si="5"/>
        <v>100</v>
      </c>
    </row>
    <row r="149" spans="1:6" ht="15" customHeight="1" x14ac:dyDescent="0.3">
      <c r="A149" s="1">
        <v>3419</v>
      </c>
      <c r="B149" s="1">
        <v>5229</v>
      </c>
      <c r="C149" s="239" t="s">
        <v>245</v>
      </c>
      <c r="D149" s="240">
        <v>1500</v>
      </c>
      <c r="E149" s="241">
        <v>1600</v>
      </c>
      <c r="F149" s="192">
        <f t="shared" si="5"/>
        <v>100</v>
      </c>
    </row>
    <row r="150" spans="1:6" ht="15" customHeight="1" x14ac:dyDescent="0.3">
      <c r="A150" s="1">
        <v>3419</v>
      </c>
      <c r="B150" s="1">
        <v>5229</v>
      </c>
      <c r="C150" s="140" t="s">
        <v>246</v>
      </c>
      <c r="D150" s="141">
        <v>100</v>
      </c>
      <c r="E150" s="238">
        <v>100</v>
      </c>
      <c r="F150" s="192">
        <f t="shared" si="5"/>
        <v>0</v>
      </c>
    </row>
    <row r="151" spans="1:6" ht="15" customHeight="1" x14ac:dyDescent="0.3">
      <c r="A151" s="1">
        <v>3419</v>
      </c>
      <c r="B151" s="1">
        <v>5229</v>
      </c>
      <c r="C151" s="140" t="s">
        <v>647</v>
      </c>
      <c r="D151" s="141">
        <v>10</v>
      </c>
      <c r="E151" s="238">
        <v>10</v>
      </c>
      <c r="F151" s="192">
        <f t="shared" si="5"/>
        <v>0</v>
      </c>
    </row>
    <row r="152" spans="1:6" ht="15" customHeight="1" x14ac:dyDescent="0.3">
      <c r="A152" s="1">
        <v>3429</v>
      </c>
      <c r="B152" s="1"/>
      <c r="C152" s="140" t="s">
        <v>648</v>
      </c>
      <c r="D152" s="141">
        <v>129</v>
      </c>
      <c r="E152" s="238">
        <v>130</v>
      </c>
      <c r="F152" s="192">
        <f t="shared" si="5"/>
        <v>1</v>
      </c>
    </row>
    <row r="153" spans="1:6" ht="15" customHeight="1" x14ac:dyDescent="0.3">
      <c r="A153" s="218"/>
      <c r="B153" s="218"/>
      <c r="C153" s="242" t="s">
        <v>167</v>
      </c>
      <c r="D153" s="243">
        <v>14035</v>
      </c>
      <c r="E153" s="244">
        <f>SUM(E126:E152)</f>
        <v>11726</v>
      </c>
      <c r="F153" s="192">
        <f t="shared" si="5"/>
        <v>-2309</v>
      </c>
    </row>
    <row r="154" spans="1:6" ht="15" customHeight="1" x14ac:dyDescent="0.3">
      <c r="A154" s="1">
        <v>36</v>
      </c>
      <c r="B154" s="1" t="s">
        <v>185</v>
      </c>
      <c r="C154" s="140" t="s">
        <v>18</v>
      </c>
      <c r="D154" s="141"/>
      <c r="E154" s="238"/>
      <c r="F154" s="192">
        <f t="shared" si="5"/>
        <v>0</v>
      </c>
    </row>
    <row r="155" spans="1:6" ht="15" customHeight="1" x14ac:dyDescent="0.3">
      <c r="A155" s="1">
        <v>3612</v>
      </c>
      <c r="B155" s="1" t="s">
        <v>185</v>
      </c>
      <c r="C155" s="140" t="s">
        <v>256</v>
      </c>
      <c r="D155" s="141"/>
      <c r="E155" s="238"/>
      <c r="F155" s="192">
        <f t="shared" si="5"/>
        <v>0</v>
      </c>
    </row>
    <row r="156" spans="1:6" ht="15" customHeight="1" x14ac:dyDescent="0.3">
      <c r="A156" s="1">
        <v>3612</v>
      </c>
      <c r="B156" s="1"/>
      <c r="C156" s="140" t="s">
        <v>649</v>
      </c>
      <c r="D156" s="141">
        <v>120</v>
      </c>
      <c r="E156" s="238">
        <v>120</v>
      </c>
      <c r="F156" s="192">
        <f t="shared" si="5"/>
        <v>0</v>
      </c>
    </row>
    <row r="157" spans="1:6" ht="15" customHeight="1" x14ac:dyDescent="0.3">
      <c r="A157" s="1">
        <v>3612</v>
      </c>
      <c r="B157" s="1"/>
      <c r="C157" s="140" t="s">
        <v>258</v>
      </c>
      <c r="D157" s="141">
        <v>50</v>
      </c>
      <c r="E157" s="238">
        <v>50</v>
      </c>
      <c r="F157" s="192">
        <f t="shared" si="5"/>
        <v>0</v>
      </c>
    </row>
    <row r="158" spans="1:6" ht="15" customHeight="1" x14ac:dyDescent="0.3">
      <c r="A158" s="1">
        <v>3612</v>
      </c>
      <c r="B158" s="1"/>
      <c r="C158" s="140" t="s">
        <v>650</v>
      </c>
      <c r="D158" s="141">
        <v>257</v>
      </c>
      <c r="E158" s="238">
        <v>100</v>
      </c>
      <c r="F158" s="192">
        <f t="shared" si="5"/>
        <v>-157</v>
      </c>
    </row>
    <row r="159" spans="1:6" ht="15" customHeight="1" x14ac:dyDescent="0.3">
      <c r="A159" s="1" t="s">
        <v>185</v>
      </c>
      <c r="B159" s="1" t="s">
        <v>185</v>
      </c>
      <c r="C159" s="140" t="s">
        <v>260</v>
      </c>
      <c r="D159" s="141"/>
      <c r="E159" s="238"/>
      <c r="F159" s="192">
        <f t="shared" si="5"/>
        <v>0</v>
      </c>
    </row>
    <row r="160" spans="1:6" ht="15" customHeight="1" x14ac:dyDescent="0.3">
      <c r="A160" s="1">
        <v>3631</v>
      </c>
      <c r="B160" s="1">
        <v>5154</v>
      </c>
      <c r="C160" s="140" t="s">
        <v>262</v>
      </c>
      <c r="D160" s="141">
        <v>2000</v>
      </c>
      <c r="E160" s="238">
        <v>2000</v>
      </c>
      <c r="F160" s="192">
        <f t="shared" si="5"/>
        <v>0</v>
      </c>
    </row>
    <row r="161" spans="1:6" ht="15" customHeight="1" x14ac:dyDescent="0.3">
      <c r="A161" s="1">
        <v>3631</v>
      </c>
      <c r="B161" s="1" t="s">
        <v>185</v>
      </c>
      <c r="C161" s="140" t="s">
        <v>263</v>
      </c>
      <c r="D161" s="141">
        <v>750</v>
      </c>
      <c r="E161" s="238">
        <v>750</v>
      </c>
      <c r="F161" s="192">
        <f t="shared" si="5"/>
        <v>0</v>
      </c>
    </row>
    <row r="162" spans="1:6" ht="15" customHeight="1" x14ac:dyDescent="0.3">
      <c r="A162" s="1" t="s">
        <v>185</v>
      </c>
      <c r="B162" s="1" t="s">
        <v>185</v>
      </c>
      <c r="C162" s="140" t="s">
        <v>265</v>
      </c>
      <c r="D162" s="141" t="s">
        <v>185</v>
      </c>
      <c r="E162" s="238" t="s">
        <v>185</v>
      </c>
      <c r="F162" s="192" t="s">
        <v>185</v>
      </c>
    </row>
    <row r="163" spans="1:6" ht="15" customHeight="1" x14ac:dyDescent="0.3">
      <c r="A163" s="1">
        <v>3632</v>
      </c>
      <c r="B163" s="1"/>
      <c r="C163" s="140" t="s">
        <v>651</v>
      </c>
      <c r="D163" s="141">
        <v>328</v>
      </c>
      <c r="E163" s="238">
        <v>328</v>
      </c>
      <c r="F163" s="192">
        <f t="shared" ref="F163:F194" si="6">+E163-D163</f>
        <v>0</v>
      </c>
    </row>
    <row r="164" spans="1:6" ht="15" customHeight="1" x14ac:dyDescent="0.3">
      <c r="A164" s="1"/>
      <c r="B164" s="1"/>
      <c r="C164" s="140" t="s">
        <v>652</v>
      </c>
      <c r="D164" s="141">
        <v>0</v>
      </c>
      <c r="E164" s="238">
        <v>50</v>
      </c>
      <c r="F164" s="192">
        <f t="shared" si="6"/>
        <v>50</v>
      </c>
    </row>
    <row r="165" spans="1:6" ht="15" customHeight="1" x14ac:dyDescent="0.3">
      <c r="A165" s="1" t="s">
        <v>185</v>
      </c>
      <c r="B165" s="1" t="s">
        <v>185</v>
      </c>
      <c r="C165" s="140" t="s">
        <v>268</v>
      </c>
      <c r="D165" s="141"/>
      <c r="E165" s="238"/>
      <c r="F165" s="192">
        <f t="shared" si="6"/>
        <v>0</v>
      </c>
    </row>
    <row r="166" spans="1:6" ht="15" customHeight="1" x14ac:dyDescent="0.3">
      <c r="A166" s="1">
        <v>3635</v>
      </c>
      <c r="B166" s="1" t="s">
        <v>185</v>
      </c>
      <c r="C166" s="140" t="s">
        <v>271</v>
      </c>
      <c r="D166" s="141">
        <v>100</v>
      </c>
      <c r="E166" s="238">
        <v>150</v>
      </c>
      <c r="F166" s="192">
        <f t="shared" si="6"/>
        <v>50</v>
      </c>
    </row>
    <row r="167" spans="1:6" ht="15" customHeight="1" x14ac:dyDescent="0.3">
      <c r="A167" s="1">
        <v>3635</v>
      </c>
      <c r="B167" s="1"/>
      <c r="C167" s="140" t="s">
        <v>653</v>
      </c>
      <c r="D167" s="141">
        <v>50</v>
      </c>
      <c r="E167" s="238">
        <v>50</v>
      </c>
      <c r="F167" s="192">
        <f t="shared" si="6"/>
        <v>0</v>
      </c>
    </row>
    <row r="168" spans="1:6" ht="15" customHeight="1" x14ac:dyDescent="0.3">
      <c r="A168" s="1">
        <v>3635</v>
      </c>
      <c r="B168" s="1"/>
      <c r="C168" s="140" t="s">
        <v>654</v>
      </c>
      <c r="D168" s="141">
        <v>50</v>
      </c>
      <c r="E168" s="238">
        <v>100</v>
      </c>
      <c r="F168" s="192">
        <f t="shared" si="6"/>
        <v>50</v>
      </c>
    </row>
    <row r="169" spans="1:6" ht="15" customHeight="1" x14ac:dyDescent="0.3">
      <c r="A169" s="1">
        <v>3635</v>
      </c>
      <c r="B169" s="1"/>
      <c r="C169" s="140" t="s">
        <v>655</v>
      </c>
      <c r="D169" s="141">
        <v>270</v>
      </c>
      <c r="E169" s="238">
        <v>70</v>
      </c>
      <c r="F169" s="192">
        <f t="shared" si="6"/>
        <v>-200</v>
      </c>
    </row>
    <row r="170" spans="1:6" ht="15" customHeight="1" x14ac:dyDescent="0.3">
      <c r="A170" s="1">
        <v>3635</v>
      </c>
      <c r="B170" s="1"/>
      <c r="C170" s="140" t="s">
        <v>270</v>
      </c>
      <c r="D170" s="141">
        <v>10</v>
      </c>
      <c r="E170" s="238">
        <v>10</v>
      </c>
      <c r="F170" s="192">
        <f t="shared" si="6"/>
        <v>0</v>
      </c>
    </row>
    <row r="171" spans="1:6" ht="15" customHeight="1" x14ac:dyDescent="0.3">
      <c r="A171" s="1" t="s">
        <v>185</v>
      </c>
      <c r="B171" s="1"/>
      <c r="C171" s="140" t="s">
        <v>273</v>
      </c>
      <c r="D171" s="141"/>
      <c r="E171" s="238"/>
      <c r="F171" s="192">
        <f t="shared" si="6"/>
        <v>0</v>
      </c>
    </row>
    <row r="172" spans="1:6" ht="15" customHeight="1" x14ac:dyDescent="0.3">
      <c r="A172" s="1">
        <v>3639</v>
      </c>
      <c r="B172" s="1" t="s">
        <v>185</v>
      </c>
      <c r="C172" s="140" t="s">
        <v>278</v>
      </c>
      <c r="D172" s="141">
        <v>200</v>
      </c>
      <c r="E172" s="238">
        <v>250</v>
      </c>
      <c r="F172" s="192">
        <f t="shared" si="6"/>
        <v>50</v>
      </c>
    </row>
    <row r="173" spans="1:6" ht="15" customHeight="1" x14ac:dyDescent="0.3">
      <c r="A173" s="1">
        <v>3639</v>
      </c>
      <c r="B173" s="1"/>
      <c r="C173" s="140" t="s">
        <v>656</v>
      </c>
      <c r="D173" s="141">
        <v>160</v>
      </c>
      <c r="E173" s="238">
        <v>160</v>
      </c>
      <c r="F173" s="192">
        <f t="shared" si="6"/>
        <v>0</v>
      </c>
    </row>
    <row r="174" spans="1:6" ht="15" customHeight="1" x14ac:dyDescent="0.3">
      <c r="A174" s="1">
        <v>3639</v>
      </c>
      <c r="B174" s="1"/>
      <c r="C174" s="140" t="s">
        <v>657</v>
      </c>
      <c r="D174" s="141">
        <v>470</v>
      </c>
      <c r="E174" s="238">
        <v>470</v>
      </c>
      <c r="F174" s="192">
        <f t="shared" si="6"/>
        <v>0</v>
      </c>
    </row>
    <row r="175" spans="1:6" ht="15" customHeight="1" x14ac:dyDescent="0.3">
      <c r="A175" s="1">
        <v>3639</v>
      </c>
      <c r="B175" s="1"/>
      <c r="C175" s="140" t="s">
        <v>276</v>
      </c>
      <c r="D175" s="141">
        <v>400</v>
      </c>
      <c r="E175" s="238">
        <v>400</v>
      </c>
      <c r="F175" s="192">
        <f t="shared" si="6"/>
        <v>0</v>
      </c>
    </row>
    <row r="176" spans="1:6" ht="15" customHeight="1" x14ac:dyDescent="0.3">
      <c r="A176" s="1">
        <v>3639</v>
      </c>
      <c r="B176" s="1"/>
      <c r="C176" s="140" t="s">
        <v>277</v>
      </c>
      <c r="D176" s="141">
        <v>400</v>
      </c>
      <c r="E176" s="238">
        <v>400</v>
      </c>
      <c r="F176" s="192">
        <f t="shared" si="6"/>
        <v>0</v>
      </c>
    </row>
    <row r="177" spans="1:6" ht="15" customHeight="1" x14ac:dyDescent="0.3">
      <c r="A177" s="1">
        <v>3639</v>
      </c>
      <c r="B177" s="1"/>
      <c r="C177" s="140" t="s">
        <v>658</v>
      </c>
      <c r="D177" s="141">
        <v>179</v>
      </c>
      <c r="E177" s="238">
        <v>170</v>
      </c>
      <c r="F177" s="192">
        <f t="shared" si="6"/>
        <v>-9</v>
      </c>
    </row>
    <row r="178" spans="1:6" ht="15" customHeight="1" x14ac:dyDescent="0.3">
      <c r="A178" s="1">
        <v>3639</v>
      </c>
      <c r="B178" s="1"/>
      <c r="C178" s="140" t="s">
        <v>659</v>
      </c>
      <c r="D178" s="141">
        <v>450</v>
      </c>
      <c r="E178" s="238">
        <v>300</v>
      </c>
      <c r="F178" s="192">
        <f t="shared" si="6"/>
        <v>-150</v>
      </c>
    </row>
    <row r="179" spans="1:6" ht="15" customHeight="1" x14ac:dyDescent="0.3">
      <c r="A179" s="1">
        <v>3639</v>
      </c>
      <c r="B179" s="1"/>
      <c r="C179" s="140" t="s">
        <v>660</v>
      </c>
      <c r="D179" s="141">
        <v>600</v>
      </c>
      <c r="E179" s="238">
        <v>600</v>
      </c>
      <c r="F179" s="192">
        <f t="shared" si="6"/>
        <v>0</v>
      </c>
    </row>
    <row r="180" spans="1:6" ht="15" customHeight="1" x14ac:dyDescent="0.3">
      <c r="A180" s="1">
        <v>3639</v>
      </c>
      <c r="B180" s="1">
        <v>5329</v>
      </c>
      <c r="C180" s="140" t="s">
        <v>274</v>
      </c>
      <c r="D180" s="141">
        <v>178</v>
      </c>
      <c r="E180" s="238">
        <v>180</v>
      </c>
      <c r="F180" s="192">
        <f t="shared" si="6"/>
        <v>2</v>
      </c>
    </row>
    <row r="181" spans="1:6" ht="15" customHeight="1" x14ac:dyDescent="0.3">
      <c r="A181" s="1">
        <v>3639</v>
      </c>
      <c r="B181" s="1"/>
      <c r="C181" s="140" t="s">
        <v>661</v>
      </c>
      <c r="D181" s="141">
        <v>650</v>
      </c>
      <c r="E181" s="238">
        <v>300</v>
      </c>
      <c r="F181" s="192">
        <f t="shared" si="6"/>
        <v>-350</v>
      </c>
    </row>
    <row r="182" spans="1:6" ht="15" customHeight="1" x14ac:dyDescent="0.3">
      <c r="A182" s="218">
        <v>3639</v>
      </c>
      <c r="B182" s="218"/>
      <c r="C182" s="242" t="s">
        <v>167</v>
      </c>
      <c r="D182" s="243">
        <v>10498</v>
      </c>
      <c r="E182" s="244">
        <f>SUM(E156:E181)</f>
        <v>7008</v>
      </c>
      <c r="F182" s="192">
        <f t="shared" si="6"/>
        <v>-3490</v>
      </c>
    </row>
    <row r="183" spans="1:6" ht="15" customHeight="1" x14ac:dyDescent="0.3">
      <c r="A183" s="1">
        <v>37</v>
      </c>
      <c r="B183" s="1" t="s">
        <v>185</v>
      </c>
      <c r="C183" s="140" t="s">
        <v>19</v>
      </c>
      <c r="D183" s="141"/>
      <c r="E183" s="238"/>
      <c r="F183" s="192">
        <f t="shared" si="6"/>
        <v>0</v>
      </c>
    </row>
    <row r="184" spans="1:6" ht="15" customHeight="1" x14ac:dyDescent="0.3">
      <c r="A184" s="1">
        <v>3722</v>
      </c>
      <c r="B184" s="1" t="s">
        <v>185</v>
      </c>
      <c r="C184" s="140" t="s">
        <v>288</v>
      </c>
      <c r="D184" s="141"/>
      <c r="E184" s="238"/>
      <c r="F184" s="192">
        <f t="shared" si="6"/>
        <v>0</v>
      </c>
    </row>
    <row r="185" spans="1:6" ht="15" customHeight="1" x14ac:dyDescent="0.3">
      <c r="A185" s="1">
        <v>3722</v>
      </c>
      <c r="B185" s="1" t="s">
        <v>185</v>
      </c>
      <c r="C185" s="140" t="s">
        <v>662</v>
      </c>
      <c r="D185" s="141">
        <v>3830</v>
      </c>
      <c r="E185" s="238">
        <v>3830</v>
      </c>
      <c r="F185" s="192">
        <f t="shared" si="6"/>
        <v>0</v>
      </c>
    </row>
    <row r="186" spans="1:6" ht="15" customHeight="1" x14ac:dyDescent="0.3">
      <c r="A186" s="1">
        <v>3722</v>
      </c>
      <c r="B186" s="1" t="s">
        <v>185</v>
      </c>
      <c r="C186" s="140" t="s">
        <v>663</v>
      </c>
      <c r="D186" s="141">
        <v>250</v>
      </c>
      <c r="E186" s="238">
        <v>250</v>
      </c>
      <c r="F186" s="192">
        <f t="shared" si="6"/>
        <v>0</v>
      </c>
    </row>
    <row r="187" spans="1:6" ht="15" customHeight="1" x14ac:dyDescent="0.3">
      <c r="A187" s="1">
        <v>3722</v>
      </c>
      <c r="B187" s="1" t="s">
        <v>185</v>
      </c>
      <c r="C187" s="140" t="s">
        <v>664</v>
      </c>
      <c r="D187" s="141">
        <v>3000</v>
      </c>
      <c r="E187" s="238">
        <v>3200</v>
      </c>
      <c r="F187" s="192">
        <f t="shared" si="6"/>
        <v>200</v>
      </c>
    </row>
    <row r="188" spans="1:6" ht="15" customHeight="1" x14ac:dyDescent="0.3">
      <c r="A188" s="1">
        <v>3722</v>
      </c>
      <c r="B188" s="1"/>
      <c r="C188" s="140" t="s">
        <v>665</v>
      </c>
      <c r="D188" s="141">
        <v>80</v>
      </c>
      <c r="E188" s="238">
        <v>80</v>
      </c>
      <c r="F188" s="192">
        <f t="shared" si="6"/>
        <v>0</v>
      </c>
    </row>
    <row r="189" spans="1:6" ht="15" customHeight="1" x14ac:dyDescent="0.3">
      <c r="A189" s="1">
        <v>3722</v>
      </c>
      <c r="B189" s="1" t="s">
        <v>185</v>
      </c>
      <c r="C189" s="140" t="s">
        <v>666</v>
      </c>
      <c r="D189" s="141">
        <v>1920</v>
      </c>
      <c r="E189" s="238">
        <v>1920</v>
      </c>
      <c r="F189" s="192">
        <f t="shared" si="6"/>
        <v>0</v>
      </c>
    </row>
    <row r="190" spans="1:6" ht="15" customHeight="1" x14ac:dyDescent="0.3">
      <c r="A190" s="1">
        <v>3722</v>
      </c>
      <c r="B190" s="1"/>
      <c r="C190" s="140" t="s">
        <v>667</v>
      </c>
      <c r="D190" s="141">
        <v>100</v>
      </c>
      <c r="E190" s="238">
        <v>100</v>
      </c>
      <c r="F190" s="192">
        <f t="shared" si="6"/>
        <v>0</v>
      </c>
    </row>
    <row r="191" spans="1:6" ht="15" customHeight="1" x14ac:dyDescent="0.3">
      <c r="A191" s="1">
        <v>3722</v>
      </c>
      <c r="B191" s="1" t="s">
        <v>185</v>
      </c>
      <c r="C191" s="140" t="s">
        <v>668</v>
      </c>
      <c r="D191" s="141">
        <v>100</v>
      </c>
      <c r="E191" s="238">
        <v>100</v>
      </c>
      <c r="F191" s="192">
        <f t="shared" si="6"/>
        <v>0</v>
      </c>
    </row>
    <row r="192" spans="1:6" ht="15" customHeight="1" x14ac:dyDescent="0.3">
      <c r="A192" s="1">
        <v>3741</v>
      </c>
      <c r="B192" s="1" t="s">
        <v>185</v>
      </c>
      <c r="C192" s="140" t="s">
        <v>297</v>
      </c>
      <c r="D192" s="141">
        <v>0</v>
      </c>
      <c r="E192" s="238">
        <v>50</v>
      </c>
      <c r="F192" s="192">
        <f t="shared" si="6"/>
        <v>50</v>
      </c>
    </row>
    <row r="193" spans="1:6" ht="15" customHeight="1" x14ac:dyDescent="0.3">
      <c r="A193" s="1">
        <v>3741</v>
      </c>
      <c r="B193" s="1" t="s">
        <v>185</v>
      </c>
      <c r="C193" s="140" t="s">
        <v>480</v>
      </c>
      <c r="D193" s="141">
        <v>10</v>
      </c>
      <c r="E193" s="238">
        <v>10</v>
      </c>
      <c r="F193" s="192">
        <f t="shared" si="6"/>
        <v>0</v>
      </c>
    </row>
    <row r="194" spans="1:6" ht="15" customHeight="1" x14ac:dyDescent="0.25">
      <c r="A194" s="1">
        <v>3741</v>
      </c>
      <c r="B194" s="1" t="s">
        <v>185</v>
      </c>
      <c r="C194" s="140" t="s">
        <v>669</v>
      </c>
      <c r="D194" s="126">
        <v>100</v>
      </c>
      <c r="E194" s="198">
        <v>80</v>
      </c>
      <c r="F194" s="192">
        <f t="shared" si="6"/>
        <v>-20</v>
      </c>
    </row>
    <row r="195" spans="1:6" ht="15" customHeight="1" x14ac:dyDescent="0.25">
      <c r="A195" s="1">
        <v>3741</v>
      </c>
      <c r="B195" s="1" t="s">
        <v>185</v>
      </c>
      <c r="C195" s="1" t="s">
        <v>481</v>
      </c>
      <c r="D195" s="142">
        <v>20</v>
      </c>
      <c r="E195" s="245">
        <v>20</v>
      </c>
      <c r="F195" s="192">
        <f t="shared" ref="F195:F226" si="7">+E195-D195</f>
        <v>0</v>
      </c>
    </row>
    <row r="196" spans="1:6" ht="13.5" customHeight="1" x14ac:dyDescent="0.25">
      <c r="A196" s="125">
        <v>3741</v>
      </c>
      <c r="B196" s="1" t="s">
        <v>185</v>
      </c>
      <c r="C196" s="1" t="s">
        <v>482</v>
      </c>
      <c r="D196" s="126">
        <v>10</v>
      </c>
      <c r="E196" s="198">
        <v>10</v>
      </c>
      <c r="F196" s="192">
        <f t="shared" si="7"/>
        <v>0</v>
      </c>
    </row>
    <row r="197" spans="1:6" ht="13.5" customHeight="1" x14ac:dyDescent="0.25">
      <c r="A197" s="125">
        <v>3741</v>
      </c>
      <c r="B197" s="1" t="s">
        <v>185</v>
      </c>
      <c r="C197" s="1" t="s">
        <v>483</v>
      </c>
      <c r="D197" s="126">
        <v>50</v>
      </c>
      <c r="E197" s="198">
        <v>50</v>
      </c>
      <c r="F197" s="192">
        <f t="shared" si="7"/>
        <v>0</v>
      </c>
    </row>
    <row r="198" spans="1:6" ht="15" customHeight="1" x14ac:dyDescent="0.25">
      <c r="A198" s="125">
        <v>3742</v>
      </c>
      <c r="B198" s="1" t="s">
        <v>185</v>
      </c>
      <c r="C198" s="1" t="s">
        <v>670</v>
      </c>
      <c r="D198" s="126">
        <v>900</v>
      </c>
      <c r="E198" s="198">
        <v>900</v>
      </c>
      <c r="F198" s="192">
        <f t="shared" si="7"/>
        <v>0</v>
      </c>
    </row>
    <row r="199" spans="1:6" ht="13.5" customHeight="1" x14ac:dyDescent="0.25">
      <c r="A199" s="125">
        <v>3745</v>
      </c>
      <c r="B199" s="1" t="s">
        <v>185</v>
      </c>
      <c r="C199" s="1" t="s">
        <v>308</v>
      </c>
      <c r="D199" s="126"/>
      <c r="E199" s="198"/>
      <c r="F199" s="192">
        <f t="shared" si="7"/>
        <v>0</v>
      </c>
    </row>
    <row r="200" spans="1:6" ht="13.5" customHeight="1" x14ac:dyDescent="0.25">
      <c r="A200" s="125">
        <v>3745</v>
      </c>
      <c r="B200" s="1" t="s">
        <v>185</v>
      </c>
      <c r="C200" s="1" t="s">
        <v>671</v>
      </c>
      <c r="D200" s="126">
        <v>3000</v>
      </c>
      <c r="E200" s="198">
        <v>3200</v>
      </c>
      <c r="F200" s="192">
        <f t="shared" si="7"/>
        <v>200</v>
      </c>
    </row>
    <row r="201" spans="1:6" ht="15" customHeight="1" x14ac:dyDescent="0.25">
      <c r="A201" s="1">
        <v>3745</v>
      </c>
      <c r="B201" s="1" t="s">
        <v>185</v>
      </c>
      <c r="C201" s="1" t="s">
        <v>311</v>
      </c>
      <c r="D201" s="126">
        <v>250</v>
      </c>
      <c r="E201" s="198">
        <v>300</v>
      </c>
      <c r="F201" s="192">
        <f t="shared" si="7"/>
        <v>50</v>
      </c>
    </row>
    <row r="202" spans="1:6" ht="15" customHeight="1" x14ac:dyDescent="0.25">
      <c r="A202" s="1">
        <v>3745</v>
      </c>
      <c r="B202" s="1"/>
      <c r="C202" s="1" t="s">
        <v>477</v>
      </c>
      <c r="D202" s="126">
        <v>0</v>
      </c>
      <c r="E202" s="198">
        <v>200</v>
      </c>
      <c r="F202" s="192">
        <f t="shared" si="7"/>
        <v>200</v>
      </c>
    </row>
    <row r="203" spans="1:6" ht="13.5" customHeight="1" x14ac:dyDescent="0.25">
      <c r="A203" s="125">
        <v>3745</v>
      </c>
      <c r="B203" s="1" t="s">
        <v>185</v>
      </c>
      <c r="C203" s="1" t="s">
        <v>672</v>
      </c>
      <c r="D203" s="126">
        <v>200</v>
      </c>
      <c r="E203" s="198">
        <v>100</v>
      </c>
      <c r="F203" s="192">
        <f t="shared" si="7"/>
        <v>-100</v>
      </c>
    </row>
    <row r="204" spans="1:6" ht="13.5" customHeight="1" x14ac:dyDescent="0.25">
      <c r="A204" s="125">
        <v>3745</v>
      </c>
      <c r="B204" s="1"/>
      <c r="C204" s="1" t="s">
        <v>673</v>
      </c>
      <c r="D204" s="126">
        <v>0</v>
      </c>
      <c r="E204" s="198">
        <v>30</v>
      </c>
      <c r="F204" s="192">
        <f t="shared" si="7"/>
        <v>30</v>
      </c>
    </row>
    <row r="205" spans="1:6" ht="13.5" customHeight="1" x14ac:dyDescent="0.25">
      <c r="A205" s="125">
        <v>3745</v>
      </c>
      <c r="B205" s="1" t="s">
        <v>185</v>
      </c>
      <c r="C205" s="1" t="s">
        <v>486</v>
      </c>
      <c r="D205" s="126">
        <v>10</v>
      </c>
      <c r="E205" s="198">
        <v>10</v>
      </c>
      <c r="F205" s="192">
        <f t="shared" si="7"/>
        <v>0</v>
      </c>
    </row>
    <row r="206" spans="1:6" ht="13.5" customHeight="1" x14ac:dyDescent="0.25">
      <c r="A206" s="223">
        <v>37</v>
      </c>
      <c r="B206" s="218"/>
      <c r="C206" s="218" t="s">
        <v>167</v>
      </c>
      <c r="D206" s="246">
        <v>13750</v>
      </c>
      <c r="E206" s="247">
        <f>SUM(E185:E205)</f>
        <v>14440</v>
      </c>
      <c r="F206" s="192">
        <f t="shared" si="7"/>
        <v>690</v>
      </c>
    </row>
    <row r="207" spans="1:6" ht="13.5" customHeight="1" x14ac:dyDescent="0.25">
      <c r="A207" s="248"/>
      <c r="B207" s="193"/>
      <c r="C207" s="201" t="s">
        <v>315</v>
      </c>
      <c r="D207" s="196">
        <f>SUM(D208:D214)</f>
        <v>1890</v>
      </c>
      <c r="E207" s="197">
        <f>SUM(E208:E214)</f>
        <v>1840</v>
      </c>
      <c r="F207" s="192">
        <f t="shared" si="7"/>
        <v>-50</v>
      </c>
    </row>
    <row r="208" spans="1:6" ht="13.5" customHeight="1" x14ac:dyDescent="0.25">
      <c r="A208" s="1">
        <v>4339</v>
      </c>
      <c r="B208" s="1" t="s">
        <v>185</v>
      </c>
      <c r="C208" s="140" t="s">
        <v>674</v>
      </c>
      <c r="D208" s="231">
        <v>10</v>
      </c>
      <c r="E208" s="232">
        <v>10</v>
      </c>
      <c r="F208" s="192">
        <f t="shared" si="7"/>
        <v>0</v>
      </c>
    </row>
    <row r="209" spans="1:6" ht="13.5" customHeight="1" x14ac:dyDescent="0.25">
      <c r="A209" s="1">
        <v>4341</v>
      </c>
      <c r="B209" s="1" t="s">
        <v>185</v>
      </c>
      <c r="C209" s="140" t="s">
        <v>675</v>
      </c>
      <c r="D209" s="231">
        <v>80</v>
      </c>
      <c r="E209" s="232">
        <v>20</v>
      </c>
      <c r="F209" s="192">
        <f t="shared" si="7"/>
        <v>-60</v>
      </c>
    </row>
    <row r="210" spans="1:6" ht="13.5" customHeight="1" x14ac:dyDescent="0.25">
      <c r="A210" s="1">
        <v>3541</v>
      </c>
      <c r="B210" s="1" t="s">
        <v>185</v>
      </c>
      <c r="C210" s="140" t="s">
        <v>252</v>
      </c>
      <c r="D210" s="231">
        <v>30</v>
      </c>
      <c r="E210" s="232">
        <v>30</v>
      </c>
      <c r="F210" s="192">
        <f t="shared" si="7"/>
        <v>0</v>
      </c>
    </row>
    <row r="211" spans="1:6" ht="13.5" customHeight="1" x14ac:dyDescent="0.25">
      <c r="A211" s="1" t="s">
        <v>185</v>
      </c>
      <c r="B211" s="1" t="s">
        <v>185</v>
      </c>
      <c r="C211" s="140" t="s">
        <v>676</v>
      </c>
      <c r="D211" s="231"/>
      <c r="E211" s="232"/>
      <c r="F211" s="192">
        <f t="shared" si="7"/>
        <v>0</v>
      </c>
    </row>
    <row r="212" spans="1:6" ht="13.5" customHeight="1" x14ac:dyDescent="0.25">
      <c r="A212" s="1">
        <v>4399</v>
      </c>
      <c r="B212" s="1" t="s">
        <v>185</v>
      </c>
      <c r="C212" s="140" t="s">
        <v>557</v>
      </c>
      <c r="D212" s="231">
        <v>420</v>
      </c>
      <c r="E212" s="232">
        <v>430</v>
      </c>
      <c r="F212" s="192">
        <f t="shared" si="7"/>
        <v>10</v>
      </c>
    </row>
    <row r="213" spans="1:6" ht="13.5" customHeight="1" x14ac:dyDescent="0.25">
      <c r="A213" s="1">
        <v>4341</v>
      </c>
      <c r="B213" s="1" t="s">
        <v>185</v>
      </c>
      <c r="C213" s="140" t="s">
        <v>677</v>
      </c>
      <c r="D213" s="231">
        <v>100</v>
      </c>
      <c r="E213" s="232">
        <v>100</v>
      </c>
      <c r="F213" s="192">
        <f t="shared" si="7"/>
        <v>0</v>
      </c>
    </row>
    <row r="214" spans="1:6" ht="13.5" customHeight="1" x14ac:dyDescent="0.25">
      <c r="A214" s="1">
        <v>4341</v>
      </c>
      <c r="B214" s="1">
        <v>5339</v>
      </c>
      <c r="C214" s="140" t="s">
        <v>678</v>
      </c>
      <c r="D214" s="231">
        <v>1250</v>
      </c>
      <c r="E214" s="232">
        <v>1250</v>
      </c>
      <c r="F214" s="192">
        <f t="shared" si="7"/>
        <v>0</v>
      </c>
    </row>
    <row r="215" spans="1:6" ht="13.5" customHeight="1" x14ac:dyDescent="0.25">
      <c r="A215" s="218"/>
      <c r="B215" s="218"/>
      <c r="C215" s="242" t="s">
        <v>167</v>
      </c>
      <c r="D215" s="249">
        <f>SUM(D208:D214)</f>
        <v>1890</v>
      </c>
      <c r="E215" s="250">
        <f>SUM(E208:E214)</f>
        <v>1840</v>
      </c>
      <c r="F215" s="192">
        <f t="shared" si="7"/>
        <v>-50</v>
      </c>
    </row>
    <row r="216" spans="1:6" ht="13.5" customHeight="1" x14ac:dyDescent="0.25">
      <c r="A216" s="248"/>
      <c r="B216" s="193"/>
      <c r="C216" s="201" t="s">
        <v>330</v>
      </c>
      <c r="D216" s="196">
        <v>9616</v>
      </c>
      <c r="E216" s="197">
        <f>+E234+E252</f>
        <v>9706</v>
      </c>
      <c r="F216" s="192">
        <f t="shared" si="7"/>
        <v>90</v>
      </c>
    </row>
    <row r="217" spans="1:6" ht="13.5" customHeight="1" x14ac:dyDescent="0.25">
      <c r="A217" s="125">
        <v>5311</v>
      </c>
      <c r="B217" s="1" t="s">
        <v>185</v>
      </c>
      <c r="C217" s="1" t="s">
        <v>22</v>
      </c>
      <c r="D217" s="145"/>
      <c r="E217" s="233"/>
      <c r="F217" s="192">
        <f t="shared" si="7"/>
        <v>0</v>
      </c>
    </row>
    <row r="218" spans="1:6" ht="13.5" customHeight="1" x14ac:dyDescent="0.25">
      <c r="A218" s="125"/>
      <c r="B218" s="1" t="s">
        <v>185</v>
      </c>
      <c r="C218" s="140" t="s">
        <v>336</v>
      </c>
      <c r="D218" s="231">
        <v>100</v>
      </c>
      <c r="E218" s="232">
        <v>100</v>
      </c>
      <c r="F218" s="192">
        <f t="shared" si="7"/>
        <v>0</v>
      </c>
    </row>
    <row r="219" spans="1:6" ht="13.5" customHeight="1" x14ac:dyDescent="0.25">
      <c r="A219" s="125"/>
      <c r="B219" s="1" t="s">
        <v>679</v>
      </c>
      <c r="C219" s="140" t="s">
        <v>333</v>
      </c>
      <c r="D219" s="231">
        <v>30</v>
      </c>
      <c r="E219" s="232">
        <v>30</v>
      </c>
      <c r="F219" s="192">
        <f t="shared" si="7"/>
        <v>0</v>
      </c>
    </row>
    <row r="220" spans="1:6" ht="13.5" customHeight="1" x14ac:dyDescent="0.25">
      <c r="A220" s="125"/>
      <c r="B220" s="1" t="s">
        <v>679</v>
      </c>
      <c r="C220" s="140" t="s">
        <v>680</v>
      </c>
      <c r="D220" s="231">
        <v>140</v>
      </c>
      <c r="E220" s="232">
        <v>140</v>
      </c>
      <c r="F220" s="192">
        <f t="shared" si="7"/>
        <v>0</v>
      </c>
    </row>
    <row r="221" spans="1:6" ht="13.5" customHeight="1" x14ac:dyDescent="0.25">
      <c r="A221" s="125"/>
      <c r="B221" s="1" t="s">
        <v>679</v>
      </c>
      <c r="C221" s="140" t="s">
        <v>334</v>
      </c>
      <c r="D221" s="231">
        <v>40</v>
      </c>
      <c r="E221" s="232">
        <v>40</v>
      </c>
      <c r="F221" s="192">
        <f t="shared" si="7"/>
        <v>0</v>
      </c>
    </row>
    <row r="222" spans="1:6" ht="13.5" customHeight="1" x14ac:dyDescent="0.25">
      <c r="A222" s="125"/>
      <c r="B222" s="1" t="s">
        <v>679</v>
      </c>
      <c r="C222" s="140" t="s">
        <v>339</v>
      </c>
      <c r="D222" s="231">
        <v>100</v>
      </c>
      <c r="E222" s="232">
        <v>100</v>
      </c>
      <c r="F222" s="192">
        <f t="shared" si="7"/>
        <v>0</v>
      </c>
    </row>
    <row r="223" spans="1:6" ht="13.5" customHeight="1" x14ac:dyDescent="0.25">
      <c r="A223" s="125"/>
      <c r="B223" s="1" t="s">
        <v>679</v>
      </c>
      <c r="C223" s="140" t="s">
        <v>384</v>
      </c>
      <c r="D223" s="231">
        <v>40</v>
      </c>
      <c r="E223" s="232">
        <v>40</v>
      </c>
      <c r="F223" s="192">
        <f t="shared" si="7"/>
        <v>0</v>
      </c>
    </row>
    <row r="224" spans="1:6" ht="13.5" customHeight="1" x14ac:dyDescent="0.25">
      <c r="A224" s="125"/>
      <c r="B224" s="1"/>
      <c r="C224" s="140" t="s">
        <v>340</v>
      </c>
      <c r="D224" s="231">
        <v>5</v>
      </c>
      <c r="E224" s="232">
        <v>5</v>
      </c>
      <c r="F224" s="192">
        <f t="shared" si="7"/>
        <v>0</v>
      </c>
    </row>
    <row r="225" spans="1:6" ht="13.5" customHeight="1" x14ac:dyDescent="0.25">
      <c r="A225" s="125"/>
      <c r="B225" s="1" t="s">
        <v>679</v>
      </c>
      <c r="C225" s="140" t="s">
        <v>342</v>
      </c>
      <c r="D225" s="231">
        <v>10</v>
      </c>
      <c r="E225" s="232">
        <v>10</v>
      </c>
      <c r="F225" s="192">
        <f t="shared" si="7"/>
        <v>0</v>
      </c>
    </row>
    <row r="226" spans="1:6" ht="13.5" customHeight="1" x14ac:dyDescent="0.25">
      <c r="A226" s="125"/>
      <c r="B226" s="1" t="s">
        <v>679</v>
      </c>
      <c r="C226" s="140" t="s">
        <v>343</v>
      </c>
      <c r="D226" s="231">
        <v>60</v>
      </c>
      <c r="E226" s="232">
        <v>60</v>
      </c>
      <c r="F226" s="192">
        <f t="shared" si="7"/>
        <v>0</v>
      </c>
    </row>
    <row r="227" spans="1:6" ht="13.5" customHeight="1" x14ac:dyDescent="0.25">
      <c r="A227" s="125"/>
      <c r="B227" s="1" t="s">
        <v>679</v>
      </c>
      <c r="C227" s="140" t="s">
        <v>335</v>
      </c>
      <c r="D227" s="231">
        <v>30</v>
      </c>
      <c r="E227" s="232">
        <v>30</v>
      </c>
      <c r="F227" s="192">
        <f t="shared" ref="F227:F232" si="8">+E227-D227</f>
        <v>0</v>
      </c>
    </row>
    <row r="228" spans="1:6" ht="13.5" customHeight="1" x14ac:dyDescent="0.25">
      <c r="A228" s="125"/>
      <c r="B228" s="1" t="s">
        <v>679</v>
      </c>
      <c r="C228" s="140" t="s">
        <v>337</v>
      </c>
      <c r="D228" s="231">
        <v>170</v>
      </c>
      <c r="E228" s="232">
        <v>170</v>
      </c>
      <c r="F228" s="192">
        <f t="shared" si="8"/>
        <v>0</v>
      </c>
    </row>
    <row r="229" spans="1:6" ht="13.5" customHeight="1" x14ac:dyDescent="0.25">
      <c r="A229" s="125"/>
      <c r="B229" s="1" t="s">
        <v>679</v>
      </c>
      <c r="C229" s="140" t="s">
        <v>331</v>
      </c>
      <c r="D229" s="231">
        <v>10</v>
      </c>
      <c r="E229" s="232">
        <v>10</v>
      </c>
      <c r="F229" s="192">
        <f t="shared" si="8"/>
        <v>0</v>
      </c>
    </row>
    <row r="230" spans="1:6" ht="13.5" customHeight="1" x14ac:dyDescent="0.25">
      <c r="A230" s="125" t="s">
        <v>185</v>
      </c>
      <c r="B230" s="1" t="s">
        <v>185</v>
      </c>
      <c r="C230" s="140" t="s">
        <v>681</v>
      </c>
      <c r="D230" s="231">
        <v>4800</v>
      </c>
      <c r="E230" s="232">
        <v>4900</v>
      </c>
      <c r="F230" s="192">
        <f t="shared" si="8"/>
        <v>100</v>
      </c>
    </row>
    <row r="231" spans="1:6" ht="13.5" customHeight="1" x14ac:dyDescent="0.25">
      <c r="A231" s="125" t="s">
        <v>185</v>
      </c>
      <c r="B231" s="1" t="s">
        <v>185</v>
      </c>
      <c r="C231" s="140" t="s">
        <v>682</v>
      </c>
      <c r="D231" s="231">
        <v>432</v>
      </c>
      <c r="E231" s="232">
        <v>459</v>
      </c>
      <c r="F231" s="192">
        <f t="shared" si="8"/>
        <v>27</v>
      </c>
    </row>
    <row r="232" spans="1:6" ht="13.5" customHeight="1" x14ac:dyDescent="0.25">
      <c r="A232" s="125" t="s">
        <v>185</v>
      </c>
      <c r="B232" s="1" t="s">
        <v>185</v>
      </c>
      <c r="C232" s="140" t="s">
        <v>683</v>
      </c>
      <c r="D232" s="231">
        <v>1200</v>
      </c>
      <c r="E232" s="232">
        <v>1275</v>
      </c>
      <c r="F232" s="192">
        <f t="shared" si="8"/>
        <v>75</v>
      </c>
    </row>
    <row r="233" spans="1:6" ht="13.5" customHeight="1" x14ac:dyDescent="0.25">
      <c r="A233" s="125"/>
      <c r="B233" s="1"/>
      <c r="C233" s="140" t="s">
        <v>684</v>
      </c>
      <c r="D233" s="231" t="s">
        <v>185</v>
      </c>
      <c r="E233" s="232" t="s">
        <v>185</v>
      </c>
      <c r="F233" s="192" t="s">
        <v>185</v>
      </c>
    </row>
    <row r="234" spans="1:6" ht="13.5" customHeight="1" x14ac:dyDescent="0.25">
      <c r="A234" s="125">
        <v>5311</v>
      </c>
      <c r="B234" s="1"/>
      <c r="C234" s="242" t="s">
        <v>167</v>
      </c>
      <c r="D234" s="249">
        <f>SUM(D218:D233)</f>
        <v>7167</v>
      </c>
      <c r="E234" s="250">
        <f>SUM(E218:E233)</f>
        <v>7369</v>
      </c>
      <c r="F234" s="192">
        <f t="shared" ref="F234:F265" si="9">+E234-D234</f>
        <v>202</v>
      </c>
    </row>
    <row r="235" spans="1:6" ht="13.5" customHeight="1" x14ac:dyDescent="0.25">
      <c r="A235" s="125">
        <v>5512</v>
      </c>
      <c r="B235" s="1" t="s">
        <v>185</v>
      </c>
      <c r="C235" s="140" t="s">
        <v>346</v>
      </c>
      <c r="D235" s="231"/>
      <c r="E235" s="232"/>
      <c r="F235" s="192">
        <f t="shared" si="9"/>
        <v>0</v>
      </c>
    </row>
    <row r="236" spans="1:6" ht="13.5" customHeight="1" x14ac:dyDescent="0.25">
      <c r="A236" s="125"/>
      <c r="B236" s="1"/>
      <c r="C236" s="140" t="s">
        <v>336</v>
      </c>
      <c r="D236" s="231">
        <v>130</v>
      </c>
      <c r="E236" s="232">
        <v>100</v>
      </c>
      <c r="F236" s="192">
        <f t="shared" si="9"/>
        <v>-30</v>
      </c>
    </row>
    <row r="237" spans="1:6" ht="13.5" customHeight="1" x14ac:dyDescent="0.25">
      <c r="A237" s="125"/>
      <c r="B237" s="1"/>
      <c r="C237" s="140" t="s">
        <v>332</v>
      </c>
      <c r="D237" s="231">
        <v>115</v>
      </c>
      <c r="E237" s="232">
        <v>100</v>
      </c>
      <c r="F237" s="192">
        <f t="shared" si="9"/>
        <v>-15</v>
      </c>
    </row>
    <row r="238" spans="1:6" ht="13.5" customHeight="1" x14ac:dyDescent="0.25">
      <c r="A238" s="125"/>
      <c r="B238" s="1"/>
      <c r="C238" s="140" t="s">
        <v>334</v>
      </c>
      <c r="D238" s="231">
        <v>112</v>
      </c>
      <c r="E238" s="232">
        <v>112</v>
      </c>
      <c r="F238" s="192">
        <f t="shared" si="9"/>
        <v>0</v>
      </c>
    </row>
    <row r="239" spans="1:6" ht="13.5" customHeight="1" x14ac:dyDescent="0.25">
      <c r="A239" s="125"/>
      <c r="B239" s="1"/>
      <c r="C239" s="140" t="s">
        <v>685</v>
      </c>
      <c r="D239" s="231">
        <v>40</v>
      </c>
      <c r="E239" s="232">
        <v>40</v>
      </c>
      <c r="F239" s="192">
        <f t="shared" si="9"/>
        <v>0</v>
      </c>
    </row>
    <row r="240" spans="1:6" ht="13.5" customHeight="1" x14ac:dyDescent="0.25">
      <c r="A240" s="125"/>
      <c r="B240" s="1"/>
      <c r="C240" s="140" t="s">
        <v>686</v>
      </c>
      <c r="D240" s="231">
        <v>130</v>
      </c>
      <c r="E240" s="232">
        <v>130</v>
      </c>
      <c r="F240" s="192">
        <f t="shared" si="9"/>
        <v>0</v>
      </c>
    </row>
    <row r="241" spans="1:6" ht="13.5" customHeight="1" x14ac:dyDescent="0.25">
      <c r="A241" s="125"/>
      <c r="B241" s="1"/>
      <c r="C241" s="140" t="s">
        <v>687</v>
      </c>
      <c r="D241" s="231">
        <v>130</v>
      </c>
      <c r="E241" s="232">
        <v>130</v>
      </c>
      <c r="F241" s="192">
        <f t="shared" si="9"/>
        <v>0</v>
      </c>
    </row>
    <row r="242" spans="1:6" ht="13.5" customHeight="1" x14ac:dyDescent="0.25">
      <c r="A242" s="125"/>
      <c r="B242" s="1"/>
      <c r="C242" s="140" t="s">
        <v>339</v>
      </c>
      <c r="D242" s="231">
        <v>168</v>
      </c>
      <c r="E242" s="232">
        <v>150</v>
      </c>
      <c r="F242" s="192">
        <f t="shared" si="9"/>
        <v>-18</v>
      </c>
    </row>
    <row r="243" spans="1:6" ht="13.5" customHeight="1" x14ac:dyDescent="0.25">
      <c r="A243" s="125"/>
      <c r="B243" s="1"/>
      <c r="C243" s="140" t="s">
        <v>353</v>
      </c>
      <c r="D243" s="231">
        <v>60</v>
      </c>
      <c r="E243" s="232">
        <v>60</v>
      </c>
      <c r="F243" s="192">
        <f t="shared" si="9"/>
        <v>0</v>
      </c>
    </row>
    <row r="244" spans="1:6" ht="13.5" customHeight="1" x14ac:dyDescent="0.25">
      <c r="A244" s="125"/>
      <c r="B244" s="1"/>
      <c r="C244" s="140" t="s">
        <v>352</v>
      </c>
      <c r="D244" s="231">
        <v>50</v>
      </c>
      <c r="E244" s="232">
        <v>50</v>
      </c>
      <c r="F244" s="192">
        <f t="shared" si="9"/>
        <v>0</v>
      </c>
    </row>
    <row r="245" spans="1:6" ht="13.5" customHeight="1" x14ac:dyDescent="0.25">
      <c r="A245" s="125"/>
      <c r="B245" s="1"/>
      <c r="C245" s="140" t="s">
        <v>335</v>
      </c>
      <c r="D245" s="231">
        <v>200</v>
      </c>
      <c r="E245" s="232">
        <v>80</v>
      </c>
      <c r="F245" s="192">
        <f t="shared" si="9"/>
        <v>-120</v>
      </c>
    </row>
    <row r="246" spans="1:6" ht="13.5" customHeight="1" x14ac:dyDescent="0.25">
      <c r="A246" s="125"/>
      <c r="B246" s="1"/>
      <c r="C246" s="140" t="s">
        <v>351</v>
      </c>
      <c r="D246" s="231">
        <v>50</v>
      </c>
      <c r="E246" s="232">
        <v>50</v>
      </c>
      <c r="F246" s="192">
        <f t="shared" si="9"/>
        <v>0</v>
      </c>
    </row>
    <row r="247" spans="1:6" ht="13.5" customHeight="1" x14ac:dyDescent="0.25">
      <c r="A247" s="125"/>
      <c r="B247" s="1"/>
      <c r="C247" s="140" t="s">
        <v>688</v>
      </c>
      <c r="D247" s="231">
        <v>354</v>
      </c>
      <c r="E247" s="232">
        <v>225</v>
      </c>
      <c r="F247" s="192">
        <f t="shared" si="9"/>
        <v>-129</v>
      </c>
    </row>
    <row r="248" spans="1:6" ht="13.5" customHeight="1" x14ac:dyDescent="0.25">
      <c r="A248" s="125"/>
      <c r="B248" s="1"/>
      <c r="C248" s="140" t="s">
        <v>689</v>
      </c>
      <c r="D248" s="231">
        <v>0</v>
      </c>
      <c r="E248" s="232">
        <v>200</v>
      </c>
      <c r="F248" s="192">
        <f t="shared" si="9"/>
        <v>200</v>
      </c>
    </row>
    <row r="249" spans="1:6" ht="13.5" customHeight="1" x14ac:dyDescent="0.25">
      <c r="A249" s="125" t="s">
        <v>185</v>
      </c>
      <c r="B249" s="1" t="s">
        <v>185</v>
      </c>
      <c r="C249" s="140" t="s">
        <v>681</v>
      </c>
      <c r="D249" s="231">
        <v>790</v>
      </c>
      <c r="E249" s="232">
        <v>790</v>
      </c>
      <c r="F249" s="192">
        <f t="shared" si="9"/>
        <v>0</v>
      </c>
    </row>
    <row r="250" spans="1:6" ht="13.5" customHeight="1" x14ac:dyDescent="0.25">
      <c r="A250" s="125" t="s">
        <v>185</v>
      </c>
      <c r="B250" s="1" t="s">
        <v>185</v>
      </c>
      <c r="C250" s="140" t="s">
        <v>690</v>
      </c>
      <c r="D250" s="231">
        <v>5</v>
      </c>
      <c r="E250" s="232">
        <v>5</v>
      </c>
      <c r="F250" s="192">
        <f t="shared" si="9"/>
        <v>0</v>
      </c>
    </row>
    <row r="251" spans="1:6" ht="13.5" customHeight="1" x14ac:dyDescent="0.25">
      <c r="A251" s="125" t="s">
        <v>185</v>
      </c>
      <c r="B251" s="1" t="s">
        <v>185</v>
      </c>
      <c r="C251" s="140" t="s">
        <v>691</v>
      </c>
      <c r="D251" s="231">
        <v>115</v>
      </c>
      <c r="E251" s="232">
        <v>115</v>
      </c>
      <c r="F251" s="192">
        <f t="shared" si="9"/>
        <v>0</v>
      </c>
    </row>
    <row r="252" spans="1:6" ht="13.5" customHeight="1" x14ac:dyDescent="0.25">
      <c r="A252" s="125">
        <v>5512</v>
      </c>
      <c r="B252" s="1"/>
      <c r="C252" s="242" t="s">
        <v>167</v>
      </c>
      <c r="D252" s="249">
        <f>SUM(D236:D251)</f>
        <v>2449</v>
      </c>
      <c r="E252" s="250">
        <f>SUM(E236:E251)</f>
        <v>2337</v>
      </c>
      <c r="F252" s="192">
        <f t="shared" si="9"/>
        <v>-112</v>
      </c>
    </row>
    <row r="253" spans="1:6" ht="13.5" customHeight="1" x14ac:dyDescent="0.25">
      <c r="A253" s="248"/>
      <c r="B253" s="193"/>
      <c r="C253" s="201" t="s">
        <v>358</v>
      </c>
      <c r="D253" s="251">
        <f>+D294+D297</f>
        <v>54077</v>
      </c>
      <c r="E253" s="252">
        <f>+E294+E297</f>
        <v>51597</v>
      </c>
      <c r="F253" s="192">
        <f t="shared" si="9"/>
        <v>-2480</v>
      </c>
    </row>
    <row r="254" spans="1:6" ht="13.5" customHeight="1" x14ac:dyDescent="0.25">
      <c r="A254" s="143">
        <v>6171</v>
      </c>
      <c r="B254" s="144"/>
      <c r="C254" s="144" t="s">
        <v>25</v>
      </c>
      <c r="D254" s="253"/>
      <c r="E254" s="254"/>
      <c r="F254" s="192">
        <f t="shared" si="9"/>
        <v>0</v>
      </c>
    </row>
    <row r="255" spans="1:6" ht="13.5" customHeight="1" x14ac:dyDescent="0.25">
      <c r="A255" s="125"/>
      <c r="B255" s="1"/>
      <c r="C255" s="1" t="s">
        <v>336</v>
      </c>
      <c r="D255" s="231">
        <v>10</v>
      </c>
      <c r="E255" s="232">
        <v>10</v>
      </c>
      <c r="F255" s="192">
        <f t="shared" si="9"/>
        <v>0</v>
      </c>
    </row>
    <row r="256" spans="1:6" ht="13.5" customHeight="1" x14ac:dyDescent="0.25">
      <c r="A256" s="255"/>
      <c r="B256" s="137"/>
      <c r="C256" s="138" t="s">
        <v>333</v>
      </c>
      <c r="D256" s="256">
        <v>70</v>
      </c>
      <c r="E256" s="257">
        <v>70</v>
      </c>
      <c r="F256" s="192">
        <f t="shared" si="9"/>
        <v>0</v>
      </c>
    </row>
    <row r="257" spans="1:6" ht="13.5" customHeight="1" x14ac:dyDescent="0.25">
      <c r="A257" s="125"/>
      <c r="B257" s="1"/>
      <c r="C257" s="140" t="s">
        <v>692</v>
      </c>
      <c r="D257" s="231">
        <v>250</v>
      </c>
      <c r="E257" s="232">
        <v>250</v>
      </c>
      <c r="F257" s="192">
        <f t="shared" si="9"/>
        <v>0</v>
      </c>
    </row>
    <row r="258" spans="1:6" ht="13.5" customHeight="1" x14ac:dyDescent="0.25">
      <c r="A258" s="125" t="s">
        <v>185</v>
      </c>
      <c r="B258" s="1">
        <v>5137</v>
      </c>
      <c r="C258" s="140" t="s">
        <v>693</v>
      </c>
      <c r="D258" s="231">
        <v>291</v>
      </c>
      <c r="E258" s="232">
        <v>200</v>
      </c>
      <c r="F258" s="192">
        <f t="shared" si="9"/>
        <v>-91</v>
      </c>
    </row>
    <row r="259" spans="1:6" ht="13.5" customHeight="1" x14ac:dyDescent="0.25">
      <c r="A259" s="125"/>
      <c r="B259" s="1"/>
      <c r="C259" s="140" t="s">
        <v>373</v>
      </c>
      <c r="D259" s="231">
        <v>600</v>
      </c>
      <c r="E259" s="232">
        <v>400</v>
      </c>
      <c r="F259" s="192">
        <f t="shared" si="9"/>
        <v>-200</v>
      </c>
    </row>
    <row r="260" spans="1:6" ht="13.5" customHeight="1" x14ac:dyDescent="0.25">
      <c r="A260" s="125"/>
      <c r="B260" s="1">
        <v>5139</v>
      </c>
      <c r="C260" s="140" t="s">
        <v>694</v>
      </c>
      <c r="D260" s="231">
        <v>50</v>
      </c>
      <c r="E260" s="232">
        <v>150</v>
      </c>
      <c r="F260" s="192">
        <f t="shared" si="9"/>
        <v>100</v>
      </c>
    </row>
    <row r="261" spans="1:6" ht="13.5" customHeight="1" x14ac:dyDescent="0.25">
      <c r="A261" s="125"/>
      <c r="B261" s="1"/>
      <c r="C261" s="140" t="s">
        <v>695</v>
      </c>
      <c r="D261" s="231">
        <v>90</v>
      </c>
      <c r="E261" s="232">
        <v>110</v>
      </c>
      <c r="F261" s="192">
        <f t="shared" si="9"/>
        <v>20</v>
      </c>
    </row>
    <row r="262" spans="1:6" ht="13.5" customHeight="1" x14ac:dyDescent="0.25">
      <c r="A262" s="125"/>
      <c r="B262" s="1"/>
      <c r="C262" s="140" t="s">
        <v>696</v>
      </c>
      <c r="D262" s="231">
        <v>450</v>
      </c>
      <c r="E262" s="232">
        <v>550</v>
      </c>
      <c r="F262" s="192">
        <f t="shared" si="9"/>
        <v>100</v>
      </c>
    </row>
    <row r="263" spans="1:6" ht="13.5" customHeight="1" x14ac:dyDescent="0.25">
      <c r="A263" s="125"/>
      <c r="B263" s="1"/>
      <c r="C263" s="140" t="s">
        <v>339</v>
      </c>
      <c r="D263" s="231">
        <v>200</v>
      </c>
      <c r="E263" s="232">
        <v>200</v>
      </c>
      <c r="F263" s="192">
        <f t="shared" si="9"/>
        <v>0</v>
      </c>
    </row>
    <row r="264" spans="1:6" ht="13.5" customHeight="1" x14ac:dyDescent="0.25">
      <c r="A264" s="125"/>
      <c r="B264" s="1"/>
      <c r="C264" s="140" t="s">
        <v>383</v>
      </c>
      <c r="D264" s="231">
        <v>1000</v>
      </c>
      <c r="E264" s="232">
        <v>1000</v>
      </c>
      <c r="F264" s="192">
        <f t="shared" si="9"/>
        <v>0</v>
      </c>
    </row>
    <row r="265" spans="1:6" ht="13.5" customHeight="1" x14ac:dyDescent="0.25">
      <c r="A265" s="125"/>
      <c r="B265" s="1"/>
      <c r="C265" s="140" t="s">
        <v>384</v>
      </c>
      <c r="D265" s="231">
        <v>300</v>
      </c>
      <c r="E265" s="232">
        <v>400</v>
      </c>
      <c r="F265" s="192">
        <f t="shared" si="9"/>
        <v>100</v>
      </c>
    </row>
    <row r="266" spans="1:6" ht="13.5" customHeight="1" x14ac:dyDescent="0.25">
      <c r="A266" s="125"/>
      <c r="B266" s="1"/>
      <c r="C266" s="140" t="s">
        <v>697</v>
      </c>
      <c r="D266" s="231">
        <v>600</v>
      </c>
      <c r="E266" s="232">
        <v>700</v>
      </c>
      <c r="F266" s="192">
        <f t="shared" ref="F266:F297" si="10">+E266-D266</f>
        <v>100</v>
      </c>
    </row>
    <row r="267" spans="1:6" ht="13.5" customHeight="1" x14ac:dyDescent="0.25">
      <c r="A267" s="125"/>
      <c r="B267" s="1"/>
      <c r="C267" s="140" t="s">
        <v>343</v>
      </c>
      <c r="D267" s="231">
        <v>400</v>
      </c>
      <c r="E267" s="232">
        <v>400</v>
      </c>
      <c r="F267" s="192">
        <f t="shared" si="10"/>
        <v>0</v>
      </c>
    </row>
    <row r="268" spans="1:6" ht="13.5" customHeight="1" x14ac:dyDescent="0.25">
      <c r="A268" s="125"/>
      <c r="B268" s="1"/>
      <c r="C268" s="140" t="s">
        <v>698</v>
      </c>
      <c r="D268" s="231">
        <v>1000</v>
      </c>
      <c r="E268" s="232">
        <v>1000</v>
      </c>
      <c r="F268" s="192">
        <f t="shared" si="10"/>
        <v>0</v>
      </c>
    </row>
    <row r="269" spans="1:6" ht="13.5" customHeight="1" x14ac:dyDescent="0.25">
      <c r="A269" s="125"/>
      <c r="B269" s="1">
        <v>5169</v>
      </c>
      <c r="C269" s="140" t="s">
        <v>699</v>
      </c>
      <c r="D269" s="231">
        <v>1511</v>
      </c>
      <c r="E269" s="232">
        <v>1100</v>
      </c>
      <c r="F269" s="192">
        <f t="shared" si="10"/>
        <v>-411</v>
      </c>
    </row>
    <row r="270" spans="1:6" ht="13.5" customHeight="1" x14ac:dyDescent="0.25">
      <c r="A270" s="125"/>
      <c r="B270" s="1"/>
      <c r="C270" s="140" t="s">
        <v>377</v>
      </c>
      <c r="D270" s="231">
        <v>600</v>
      </c>
      <c r="E270" s="232">
        <v>700</v>
      </c>
      <c r="F270" s="192">
        <f t="shared" si="10"/>
        <v>100</v>
      </c>
    </row>
    <row r="271" spans="1:6" ht="13.5" customHeight="1" x14ac:dyDescent="0.25">
      <c r="A271" s="125"/>
      <c r="B271" s="1"/>
      <c r="C271" s="140" t="s">
        <v>387</v>
      </c>
      <c r="D271" s="231">
        <v>0</v>
      </c>
      <c r="E271" s="232">
        <v>100</v>
      </c>
      <c r="F271" s="192">
        <f t="shared" si="10"/>
        <v>100</v>
      </c>
    </row>
    <row r="272" spans="1:6" ht="13.5" customHeight="1" x14ac:dyDescent="0.25">
      <c r="A272" s="125"/>
      <c r="B272" s="1"/>
      <c r="C272" s="140" t="s">
        <v>700</v>
      </c>
      <c r="D272" s="231">
        <v>400</v>
      </c>
      <c r="E272" s="232">
        <v>200</v>
      </c>
      <c r="F272" s="192">
        <f t="shared" si="10"/>
        <v>-200</v>
      </c>
    </row>
    <row r="273" spans="1:6" ht="13.5" customHeight="1" x14ac:dyDescent="0.25">
      <c r="A273" s="125"/>
      <c r="B273" s="1">
        <v>5171</v>
      </c>
      <c r="C273" s="140" t="s">
        <v>701</v>
      </c>
      <c r="D273" s="231">
        <v>0</v>
      </c>
      <c r="E273" s="232">
        <v>55</v>
      </c>
      <c r="F273" s="192">
        <f t="shared" si="10"/>
        <v>55</v>
      </c>
    </row>
    <row r="274" spans="1:6" ht="13.5" customHeight="1" x14ac:dyDescent="0.25">
      <c r="A274" s="125"/>
      <c r="B274" s="1">
        <v>5172</v>
      </c>
      <c r="C274" s="140" t="s">
        <v>702</v>
      </c>
      <c r="D274" s="231">
        <v>110</v>
      </c>
      <c r="E274" s="232">
        <v>25</v>
      </c>
      <c r="F274" s="192">
        <f t="shared" si="10"/>
        <v>-85</v>
      </c>
    </row>
    <row r="275" spans="1:6" ht="13.5" customHeight="1" x14ac:dyDescent="0.25">
      <c r="A275" s="125"/>
      <c r="B275" s="1"/>
      <c r="C275" s="140" t="s">
        <v>391</v>
      </c>
      <c r="D275" s="231">
        <v>50</v>
      </c>
      <c r="E275" s="232">
        <v>50</v>
      </c>
      <c r="F275" s="192">
        <f t="shared" si="10"/>
        <v>0</v>
      </c>
    </row>
    <row r="276" spans="1:6" ht="13.5" customHeight="1" x14ac:dyDescent="0.25">
      <c r="A276" s="125"/>
      <c r="B276" s="1"/>
      <c r="C276" s="140" t="s">
        <v>368</v>
      </c>
      <c r="D276" s="231">
        <v>80</v>
      </c>
      <c r="E276" s="232">
        <v>80</v>
      </c>
      <c r="F276" s="192">
        <f t="shared" si="10"/>
        <v>0</v>
      </c>
    </row>
    <row r="277" spans="1:6" ht="13.5" customHeight="1" x14ac:dyDescent="0.25">
      <c r="A277" s="125"/>
      <c r="B277" s="1"/>
      <c r="C277" s="140" t="s">
        <v>703</v>
      </c>
      <c r="D277" s="231">
        <v>50</v>
      </c>
      <c r="E277" s="232">
        <v>50</v>
      </c>
      <c r="F277" s="192">
        <f t="shared" si="10"/>
        <v>0</v>
      </c>
    </row>
    <row r="278" spans="1:6" ht="13.5" customHeight="1" x14ac:dyDescent="0.25">
      <c r="A278" s="125">
        <v>6171</v>
      </c>
      <c r="B278" s="1">
        <v>5011</v>
      </c>
      <c r="C278" s="140" t="s">
        <v>681</v>
      </c>
      <c r="D278" s="231">
        <v>23002</v>
      </c>
      <c r="E278" s="232">
        <v>23700</v>
      </c>
      <c r="F278" s="192">
        <f t="shared" si="10"/>
        <v>698</v>
      </c>
    </row>
    <row r="279" spans="1:6" ht="13.5" customHeight="1" x14ac:dyDescent="0.25">
      <c r="A279" s="125">
        <v>6171</v>
      </c>
      <c r="B279" s="1">
        <v>5032</v>
      </c>
      <c r="C279" s="140" t="s">
        <v>704</v>
      </c>
      <c r="D279" s="231">
        <v>2097</v>
      </c>
      <c r="E279" s="232">
        <v>2200</v>
      </c>
      <c r="F279" s="192">
        <f t="shared" si="10"/>
        <v>103</v>
      </c>
    </row>
    <row r="280" spans="1:6" ht="13.5" customHeight="1" x14ac:dyDescent="0.25">
      <c r="A280" s="125">
        <v>6171</v>
      </c>
      <c r="B280" s="1">
        <v>5031</v>
      </c>
      <c r="C280" s="140" t="s">
        <v>705</v>
      </c>
      <c r="D280" s="231">
        <v>5760</v>
      </c>
      <c r="E280" s="232">
        <v>6113</v>
      </c>
      <c r="F280" s="192">
        <f t="shared" si="10"/>
        <v>353</v>
      </c>
    </row>
    <row r="281" spans="1:6" ht="13.5" customHeight="1" x14ac:dyDescent="0.25">
      <c r="A281" s="125"/>
      <c r="B281" s="1"/>
      <c r="C281" s="140" t="s">
        <v>706</v>
      </c>
      <c r="D281" s="231">
        <v>150</v>
      </c>
      <c r="E281" s="232">
        <v>150</v>
      </c>
      <c r="F281" s="192">
        <f t="shared" si="10"/>
        <v>0</v>
      </c>
    </row>
    <row r="282" spans="1:6" ht="13.5" customHeight="1" x14ac:dyDescent="0.25">
      <c r="A282" s="125">
        <v>6171</v>
      </c>
      <c r="B282" s="1">
        <v>5195</v>
      </c>
      <c r="C282" s="140" t="s">
        <v>707</v>
      </c>
      <c r="D282" s="231">
        <v>60</v>
      </c>
      <c r="E282" s="232">
        <v>60</v>
      </c>
      <c r="F282" s="192">
        <f t="shared" si="10"/>
        <v>0</v>
      </c>
    </row>
    <row r="283" spans="1:6" ht="13.5" customHeight="1" x14ac:dyDescent="0.25">
      <c r="A283" s="125"/>
      <c r="B283" s="1"/>
      <c r="C283" s="140" t="s">
        <v>708</v>
      </c>
      <c r="D283" s="231">
        <v>750</v>
      </c>
      <c r="E283" s="232">
        <v>575</v>
      </c>
      <c r="F283" s="192">
        <f t="shared" si="10"/>
        <v>-175</v>
      </c>
    </row>
    <row r="284" spans="1:6" ht="13.5" customHeight="1" x14ac:dyDescent="0.25">
      <c r="A284" s="125">
        <v>6171</v>
      </c>
      <c r="B284" s="1">
        <v>5499</v>
      </c>
      <c r="C284" s="140" t="s">
        <v>390</v>
      </c>
      <c r="D284" s="231">
        <v>900</v>
      </c>
      <c r="E284" s="232">
        <v>1000</v>
      </c>
      <c r="F284" s="192">
        <f t="shared" si="10"/>
        <v>100</v>
      </c>
    </row>
    <row r="285" spans="1:6" ht="13.5" customHeight="1" x14ac:dyDescent="0.25">
      <c r="A285" s="125"/>
      <c r="B285" s="1"/>
      <c r="C285" s="140" t="s">
        <v>709</v>
      </c>
      <c r="D285" s="231">
        <v>3483</v>
      </c>
      <c r="E285" s="232">
        <v>1795</v>
      </c>
      <c r="F285" s="192">
        <f t="shared" si="10"/>
        <v>-1688</v>
      </c>
    </row>
    <row r="286" spans="1:6" ht="13.5" customHeight="1" x14ac:dyDescent="0.25">
      <c r="A286" s="125"/>
      <c r="B286" s="1"/>
      <c r="C286" s="140" t="s">
        <v>375</v>
      </c>
      <c r="D286" s="231">
        <v>20</v>
      </c>
      <c r="E286" s="232">
        <v>10</v>
      </c>
      <c r="F286" s="192">
        <f t="shared" si="10"/>
        <v>-10</v>
      </c>
    </row>
    <row r="287" spans="1:6" ht="13.5" customHeight="1" x14ac:dyDescent="0.25">
      <c r="A287" s="125"/>
      <c r="B287" s="1"/>
      <c r="C287" s="140" t="s">
        <v>710</v>
      </c>
      <c r="D287" s="231">
        <v>16</v>
      </c>
      <c r="E287" s="232">
        <v>16</v>
      </c>
      <c r="F287" s="192">
        <f t="shared" si="10"/>
        <v>0</v>
      </c>
    </row>
    <row r="288" spans="1:6" ht="13.5" customHeight="1" x14ac:dyDescent="0.25">
      <c r="A288" s="125">
        <v>6112</v>
      </c>
      <c r="B288" s="1">
        <v>5023</v>
      </c>
      <c r="C288" s="140" t="s">
        <v>359</v>
      </c>
      <c r="D288" s="231">
        <v>1730</v>
      </c>
      <c r="E288" s="232">
        <v>1730</v>
      </c>
      <c r="F288" s="192">
        <f t="shared" si="10"/>
        <v>0</v>
      </c>
    </row>
    <row r="289" spans="1:6" ht="13.5" customHeight="1" x14ac:dyDescent="0.25">
      <c r="A289" s="125">
        <v>6112</v>
      </c>
      <c r="B289" s="1">
        <v>5032</v>
      </c>
      <c r="C289" s="140" t="s">
        <v>711</v>
      </c>
      <c r="D289" s="231">
        <v>156</v>
      </c>
      <c r="E289" s="232">
        <v>156</v>
      </c>
      <c r="F289" s="192">
        <f t="shared" si="10"/>
        <v>0</v>
      </c>
    </row>
    <row r="290" spans="1:6" ht="13.5" customHeight="1" x14ac:dyDescent="0.25">
      <c r="A290" s="125">
        <v>6112</v>
      </c>
      <c r="B290" s="1">
        <v>5031</v>
      </c>
      <c r="C290" s="140" t="s">
        <v>712</v>
      </c>
      <c r="D290" s="231">
        <v>432</v>
      </c>
      <c r="E290" s="232">
        <v>432</v>
      </c>
      <c r="F290" s="192">
        <f t="shared" si="10"/>
        <v>0</v>
      </c>
    </row>
    <row r="291" spans="1:6" ht="13.5" customHeight="1" x14ac:dyDescent="0.25">
      <c r="A291" s="125">
        <v>6112</v>
      </c>
      <c r="B291" s="1">
        <v>5169</v>
      </c>
      <c r="C291" s="140" t="s">
        <v>365</v>
      </c>
      <c r="D291" s="231">
        <v>30</v>
      </c>
      <c r="E291" s="232">
        <v>30</v>
      </c>
      <c r="F291" s="192">
        <f t="shared" si="10"/>
        <v>0</v>
      </c>
    </row>
    <row r="292" spans="1:6" ht="13.5" customHeight="1" x14ac:dyDescent="0.25">
      <c r="A292" s="143">
        <v>6112</v>
      </c>
      <c r="B292" s="144">
        <v>5169</v>
      </c>
      <c r="C292" s="234" t="s">
        <v>364</v>
      </c>
      <c r="D292" s="231">
        <v>30</v>
      </c>
      <c r="E292" s="232">
        <v>30</v>
      </c>
      <c r="F292" s="192">
        <f t="shared" si="10"/>
        <v>0</v>
      </c>
    </row>
    <row r="293" spans="1:6" ht="13.5" customHeight="1" x14ac:dyDescent="0.25">
      <c r="A293" s="143">
        <v>6112</v>
      </c>
      <c r="B293" s="144">
        <v>5169</v>
      </c>
      <c r="C293" s="234" t="s">
        <v>363</v>
      </c>
      <c r="D293" s="231">
        <v>30</v>
      </c>
      <c r="E293" s="232">
        <v>30</v>
      </c>
      <c r="F293" s="192">
        <f t="shared" si="10"/>
        <v>0</v>
      </c>
    </row>
    <row r="294" spans="1:6" ht="13.5" customHeight="1" x14ac:dyDescent="0.25">
      <c r="A294" s="223" t="s">
        <v>185</v>
      </c>
      <c r="B294" s="218"/>
      <c r="C294" s="242" t="s">
        <v>167</v>
      </c>
      <c r="D294" s="249">
        <v>48007</v>
      </c>
      <c r="E294" s="250">
        <f>SUM(E255:E293)</f>
        <v>45827</v>
      </c>
      <c r="F294" s="192">
        <f t="shared" si="10"/>
        <v>-2180</v>
      </c>
    </row>
    <row r="295" spans="1:6" ht="13.5" customHeight="1" x14ac:dyDescent="0.25">
      <c r="A295" s="125"/>
      <c r="B295" s="1"/>
      <c r="C295" s="140" t="s">
        <v>713</v>
      </c>
      <c r="D295" s="231">
        <v>70</v>
      </c>
      <c r="E295" s="232">
        <v>70</v>
      </c>
      <c r="F295" s="192">
        <f t="shared" si="10"/>
        <v>0</v>
      </c>
    </row>
    <row r="296" spans="1:6" ht="13.5" customHeight="1" x14ac:dyDescent="0.25">
      <c r="A296" s="125"/>
      <c r="B296" s="1"/>
      <c r="C296" s="140" t="s">
        <v>404</v>
      </c>
      <c r="D296" s="231">
        <v>6000</v>
      </c>
      <c r="E296" s="232">
        <v>5700</v>
      </c>
      <c r="F296" s="192">
        <f t="shared" si="10"/>
        <v>-300</v>
      </c>
    </row>
    <row r="297" spans="1:6" ht="13.5" customHeight="1" x14ac:dyDescent="0.25">
      <c r="A297" s="223">
        <v>63</v>
      </c>
      <c r="B297" s="218"/>
      <c r="C297" s="242" t="s">
        <v>7</v>
      </c>
      <c r="D297" s="249">
        <f>+D296+D295</f>
        <v>6070</v>
      </c>
      <c r="E297" s="250">
        <f>+E296+E295</f>
        <v>5770</v>
      </c>
      <c r="F297" s="192">
        <f t="shared" si="10"/>
        <v>-300</v>
      </c>
    </row>
    <row r="298" spans="1:6" ht="13.5" customHeight="1" x14ac:dyDescent="0.25">
      <c r="A298" s="526" t="s">
        <v>714</v>
      </c>
      <c r="B298" s="526"/>
      <c r="C298" s="526"/>
      <c r="D298" s="258">
        <f>+D299+D314</f>
        <v>94527</v>
      </c>
      <c r="E298" s="259">
        <f>+E299+E314</f>
        <v>55100</v>
      </c>
      <c r="F298" s="192">
        <f t="shared" ref="F298:F299" si="11">+E298-D298</f>
        <v>-39427</v>
      </c>
    </row>
    <row r="299" spans="1:6" ht="13.5" customHeight="1" x14ac:dyDescent="0.25">
      <c r="A299" s="260"/>
      <c r="B299" s="260"/>
      <c r="C299" s="201" t="s">
        <v>155</v>
      </c>
      <c r="D299" s="261">
        <v>34448</v>
      </c>
      <c r="E299" s="262">
        <f>+E305+E313</f>
        <v>24120</v>
      </c>
      <c r="F299" s="192">
        <f t="shared" si="11"/>
        <v>-10328</v>
      </c>
    </row>
    <row r="300" spans="1:6" ht="13.5" customHeight="1" x14ac:dyDescent="0.25">
      <c r="A300" s="125"/>
      <c r="B300" s="1"/>
      <c r="C300" s="1" t="s">
        <v>715</v>
      </c>
      <c r="D300" s="126">
        <v>4077</v>
      </c>
      <c r="E300" s="198">
        <v>2570</v>
      </c>
      <c r="F300" s="192" t="s">
        <v>185</v>
      </c>
    </row>
    <row r="301" spans="1:6" ht="13.5" customHeight="1" x14ac:dyDescent="0.25">
      <c r="A301" s="125"/>
      <c r="B301" s="1"/>
      <c r="C301" s="1" t="s">
        <v>716</v>
      </c>
      <c r="D301" s="145">
        <v>0</v>
      </c>
      <c r="E301" s="233">
        <v>5000</v>
      </c>
      <c r="F301" s="192" t="s">
        <v>185</v>
      </c>
    </row>
    <row r="302" spans="1:6" ht="13.5" customHeight="1" x14ac:dyDescent="0.25">
      <c r="A302" s="125"/>
      <c r="B302" s="1"/>
      <c r="C302" s="1" t="s">
        <v>717</v>
      </c>
      <c r="D302" s="145">
        <v>0</v>
      </c>
      <c r="E302" s="233">
        <v>1500</v>
      </c>
      <c r="F302" s="192" t="s">
        <v>185</v>
      </c>
    </row>
    <row r="303" spans="1:6" ht="13.5" customHeight="1" x14ac:dyDescent="0.25">
      <c r="A303" s="125"/>
      <c r="B303" s="1"/>
      <c r="C303" s="1" t="s">
        <v>718</v>
      </c>
      <c r="D303" s="126">
        <v>0</v>
      </c>
      <c r="E303" s="198">
        <v>150</v>
      </c>
      <c r="F303" s="192" t="s">
        <v>185</v>
      </c>
    </row>
    <row r="304" spans="1:6" ht="13.5" customHeight="1" x14ac:dyDescent="0.25">
      <c r="A304" s="125"/>
      <c r="B304" s="1"/>
      <c r="C304" s="1" t="s">
        <v>719</v>
      </c>
      <c r="D304" s="142">
        <v>1000</v>
      </c>
      <c r="E304" s="245">
        <v>1000</v>
      </c>
      <c r="F304" s="192" t="s">
        <v>185</v>
      </c>
    </row>
    <row r="305" spans="1:6" ht="13.5" customHeight="1" x14ac:dyDescent="0.25">
      <c r="A305" s="125">
        <v>221</v>
      </c>
      <c r="B305" s="1">
        <v>6121</v>
      </c>
      <c r="C305" s="263" t="s">
        <v>167</v>
      </c>
      <c r="D305" s="264">
        <v>24457</v>
      </c>
      <c r="E305" s="265">
        <f>SUM(E300:E304)</f>
        <v>10220</v>
      </c>
      <c r="F305" s="192">
        <f>+E305-D305</f>
        <v>-14237</v>
      </c>
    </row>
    <row r="306" spans="1:6" ht="13.5" customHeight="1" x14ac:dyDescent="0.25">
      <c r="A306" s="125" t="s">
        <v>720</v>
      </c>
      <c r="B306" s="1">
        <v>6121</v>
      </c>
      <c r="C306" s="1" t="s">
        <v>423</v>
      </c>
      <c r="D306" s="126"/>
      <c r="E306" s="198"/>
      <c r="F306" s="192" t="s">
        <v>185</v>
      </c>
    </row>
    <row r="307" spans="1:6" ht="13.5" customHeight="1" x14ac:dyDescent="0.25">
      <c r="A307" s="125"/>
      <c r="B307" s="1"/>
      <c r="C307" s="1" t="s">
        <v>721</v>
      </c>
      <c r="D307" s="126">
        <v>3000</v>
      </c>
      <c r="E307" s="198">
        <v>2000</v>
      </c>
      <c r="F307" s="192" t="s">
        <v>185</v>
      </c>
    </row>
    <row r="308" spans="1:6" ht="13.5" customHeight="1" x14ac:dyDescent="0.25">
      <c r="A308" s="125"/>
      <c r="B308" s="1"/>
      <c r="C308" s="1" t="s">
        <v>722</v>
      </c>
      <c r="D308" s="126">
        <v>0</v>
      </c>
      <c r="E308" s="198">
        <v>5000</v>
      </c>
      <c r="F308" s="192" t="s">
        <v>185</v>
      </c>
    </row>
    <row r="309" spans="1:6" ht="13.5" customHeight="1" x14ac:dyDescent="0.25">
      <c r="A309" s="125"/>
      <c r="B309" s="1"/>
      <c r="C309" s="1" t="s">
        <v>723</v>
      </c>
      <c r="D309" s="126">
        <v>0</v>
      </c>
      <c r="E309" s="198">
        <v>1800</v>
      </c>
      <c r="F309" s="192" t="s">
        <v>185</v>
      </c>
    </row>
    <row r="310" spans="1:6" ht="13.5" customHeight="1" x14ac:dyDescent="0.25">
      <c r="A310" s="125"/>
      <c r="B310" s="1"/>
      <c r="C310" s="1" t="s">
        <v>724</v>
      </c>
      <c r="D310" s="126">
        <v>0</v>
      </c>
      <c r="E310" s="198">
        <v>1500</v>
      </c>
      <c r="F310" s="192" t="s">
        <v>185</v>
      </c>
    </row>
    <row r="311" spans="1:6" ht="13.5" customHeight="1" x14ac:dyDescent="0.25">
      <c r="A311" s="125"/>
      <c r="B311" s="1"/>
      <c r="C311" s="128" t="s">
        <v>725</v>
      </c>
      <c r="D311" s="199">
        <v>0</v>
      </c>
      <c r="E311" s="200">
        <v>2000</v>
      </c>
      <c r="F311" s="192" t="s">
        <v>185</v>
      </c>
    </row>
    <row r="312" spans="1:6" ht="13.5" customHeight="1" x14ac:dyDescent="0.25">
      <c r="A312" s="125"/>
      <c r="B312" s="1"/>
      <c r="C312" s="128" t="s">
        <v>726</v>
      </c>
      <c r="D312" s="199">
        <v>500</v>
      </c>
      <c r="E312" s="200">
        <v>1600</v>
      </c>
      <c r="F312" s="192" t="s">
        <v>185</v>
      </c>
    </row>
    <row r="313" spans="1:6" ht="13.5" customHeight="1" x14ac:dyDescent="0.25">
      <c r="A313" s="125" t="s">
        <v>720</v>
      </c>
      <c r="B313" s="1">
        <v>6121</v>
      </c>
      <c r="C313" s="266" t="s">
        <v>167</v>
      </c>
      <c r="D313" s="267">
        <v>9991</v>
      </c>
      <c r="E313" s="268">
        <f>SUM(E307:E312)</f>
        <v>13900</v>
      </c>
      <c r="F313" s="192">
        <f>+E313-D313</f>
        <v>3909</v>
      </c>
    </row>
    <row r="314" spans="1:6" ht="13.5" customHeight="1" x14ac:dyDescent="0.25">
      <c r="A314" s="193"/>
      <c r="B314" s="193"/>
      <c r="C314" s="269" t="s">
        <v>184</v>
      </c>
      <c r="D314" s="270">
        <v>60079</v>
      </c>
      <c r="E314" s="271">
        <f>+E328+E332+E342+E343+E346</f>
        <v>30980</v>
      </c>
      <c r="F314" s="192">
        <f>+E314-D314</f>
        <v>-29099</v>
      </c>
    </row>
    <row r="315" spans="1:6" ht="13.5" customHeight="1" x14ac:dyDescent="0.25">
      <c r="A315" s="1"/>
      <c r="B315" s="140"/>
      <c r="C315" s="128" t="s">
        <v>14</v>
      </c>
      <c r="D315" s="203"/>
      <c r="E315" s="204"/>
      <c r="F315" s="192" t="s">
        <v>185</v>
      </c>
    </row>
    <row r="316" spans="1:6" ht="13.5" customHeight="1" x14ac:dyDescent="0.25">
      <c r="A316" s="1"/>
      <c r="B316" s="140"/>
      <c r="C316" s="128" t="s">
        <v>727</v>
      </c>
      <c r="D316" s="203"/>
      <c r="E316" s="204">
        <v>400</v>
      </c>
      <c r="F316" s="192"/>
    </row>
    <row r="317" spans="1:6" ht="13.5" customHeight="1" x14ac:dyDescent="0.25">
      <c r="A317" s="1"/>
      <c r="B317" s="140"/>
      <c r="C317" s="128" t="s">
        <v>728</v>
      </c>
      <c r="D317" s="203"/>
      <c r="E317" s="204">
        <v>160</v>
      </c>
      <c r="F317" s="192"/>
    </row>
    <row r="318" spans="1:6" ht="13.5" customHeight="1" x14ac:dyDescent="0.25">
      <c r="A318" s="1"/>
      <c r="B318" s="140"/>
      <c r="C318" s="128" t="s">
        <v>729</v>
      </c>
      <c r="D318" s="203"/>
      <c r="E318" s="204">
        <v>350</v>
      </c>
      <c r="F318" s="192"/>
    </row>
    <row r="319" spans="1:6" ht="13.5" customHeight="1" x14ac:dyDescent="0.25">
      <c r="A319" s="1"/>
      <c r="B319" s="140"/>
      <c r="C319" s="128" t="s">
        <v>730</v>
      </c>
      <c r="D319" s="203"/>
      <c r="E319" s="204">
        <v>100</v>
      </c>
      <c r="F319" s="192"/>
    </row>
    <row r="320" spans="1:6" ht="15" customHeight="1" x14ac:dyDescent="0.3">
      <c r="A320" s="125"/>
      <c r="B320" s="1"/>
      <c r="C320" s="272" t="s">
        <v>731</v>
      </c>
      <c r="D320" s="203"/>
      <c r="E320" s="204">
        <v>200</v>
      </c>
      <c r="F320" s="192"/>
    </row>
    <row r="321" spans="1:6" ht="15" customHeight="1" x14ac:dyDescent="0.3">
      <c r="A321" s="125"/>
      <c r="B321" s="1"/>
      <c r="C321" s="272" t="s">
        <v>732</v>
      </c>
      <c r="D321" s="203"/>
      <c r="E321" s="204">
        <v>1000</v>
      </c>
      <c r="F321" s="192"/>
    </row>
    <row r="322" spans="1:6" ht="15" customHeight="1" x14ac:dyDescent="0.3">
      <c r="A322" s="125"/>
      <c r="B322" s="1"/>
      <c r="C322" s="272" t="s">
        <v>733</v>
      </c>
      <c r="D322" s="203"/>
      <c r="E322" s="204">
        <v>160</v>
      </c>
      <c r="F322" s="192"/>
    </row>
    <row r="323" spans="1:6" ht="15" customHeight="1" x14ac:dyDescent="0.3">
      <c r="A323" s="125"/>
      <c r="B323" s="1"/>
      <c r="C323" s="272" t="s">
        <v>734</v>
      </c>
      <c r="D323" s="203"/>
      <c r="E323" s="204">
        <v>200</v>
      </c>
      <c r="F323" s="192"/>
    </row>
    <row r="324" spans="1:6" ht="15" customHeight="1" x14ac:dyDescent="0.3">
      <c r="A324" s="125"/>
      <c r="B324" s="1"/>
      <c r="C324" s="272" t="s">
        <v>735</v>
      </c>
      <c r="D324" s="203"/>
      <c r="E324" s="204">
        <v>2500</v>
      </c>
      <c r="F324" s="192"/>
    </row>
    <row r="325" spans="1:6" ht="15" customHeight="1" x14ac:dyDescent="0.3">
      <c r="A325" s="125"/>
      <c r="B325" s="1"/>
      <c r="C325" s="272" t="s">
        <v>736</v>
      </c>
      <c r="D325" s="203"/>
      <c r="E325" s="204">
        <v>400</v>
      </c>
      <c r="F325" s="192"/>
    </row>
    <row r="326" spans="1:6" ht="15" customHeight="1" x14ac:dyDescent="0.3">
      <c r="A326" s="125"/>
      <c r="B326" s="1"/>
      <c r="C326" s="272" t="s">
        <v>737</v>
      </c>
      <c r="D326" s="203"/>
      <c r="E326" s="204">
        <v>360</v>
      </c>
      <c r="F326" s="192"/>
    </row>
    <row r="327" spans="1:6" ht="15" customHeight="1" x14ac:dyDescent="0.3">
      <c r="A327" s="125"/>
      <c r="B327" s="1"/>
      <c r="C327" s="272" t="s">
        <v>738</v>
      </c>
      <c r="D327" s="203"/>
      <c r="E327" s="204">
        <v>2000</v>
      </c>
      <c r="F327" s="192"/>
    </row>
    <row r="328" spans="1:6" ht="15" customHeight="1" x14ac:dyDescent="0.3">
      <c r="A328" s="125"/>
      <c r="B328" s="1"/>
      <c r="C328" s="273" t="s">
        <v>167</v>
      </c>
      <c r="D328" s="274">
        <v>23261</v>
      </c>
      <c r="E328" s="275">
        <f>SUM(E316:E327)</f>
        <v>7830</v>
      </c>
      <c r="F328" s="192">
        <f>+E328-D328</f>
        <v>-15431</v>
      </c>
    </row>
    <row r="329" spans="1:6" ht="15" customHeight="1" x14ac:dyDescent="0.3">
      <c r="A329" s="125"/>
      <c r="B329" s="1"/>
      <c r="C329" s="272" t="s">
        <v>739</v>
      </c>
      <c r="D329" s="129" t="s">
        <v>185</v>
      </c>
      <c r="E329" s="202" t="s">
        <v>185</v>
      </c>
      <c r="F329" s="192" t="s">
        <v>185</v>
      </c>
    </row>
    <row r="330" spans="1:6" ht="15" customHeight="1" x14ac:dyDescent="0.3">
      <c r="A330" s="125">
        <v>3322</v>
      </c>
      <c r="B330" s="1"/>
      <c r="C330" s="272" t="s">
        <v>437</v>
      </c>
      <c r="D330" s="276" t="s">
        <v>185</v>
      </c>
      <c r="E330" s="277">
        <v>200</v>
      </c>
      <c r="F330" s="192" t="s">
        <v>185</v>
      </c>
    </row>
    <row r="331" spans="1:6" ht="15" customHeight="1" x14ac:dyDescent="0.3">
      <c r="A331" s="125"/>
      <c r="B331" s="1"/>
      <c r="C331" s="278" t="s">
        <v>740</v>
      </c>
      <c r="D331" s="279" t="s">
        <v>185</v>
      </c>
      <c r="E331" s="280">
        <v>300</v>
      </c>
      <c r="F331" s="192" t="s">
        <v>185</v>
      </c>
    </row>
    <row r="332" spans="1:6" ht="15" customHeight="1" x14ac:dyDescent="0.25">
      <c r="A332" s="183"/>
      <c r="B332" s="183"/>
      <c r="C332" s="281" t="s">
        <v>236</v>
      </c>
      <c r="D332" s="282">
        <v>24470</v>
      </c>
      <c r="E332" s="283">
        <f>SUM(E330:E331)</f>
        <v>500</v>
      </c>
      <c r="F332" s="192">
        <f>+E332-D332</f>
        <v>-23970</v>
      </c>
    </row>
    <row r="333" spans="1:6" ht="15" customHeight="1" x14ac:dyDescent="0.25">
      <c r="A333" s="183"/>
      <c r="B333" s="183"/>
      <c r="C333" s="284" t="s">
        <v>741</v>
      </c>
      <c r="D333" s="276"/>
      <c r="E333" s="277"/>
      <c r="F333" s="192" t="s">
        <v>185</v>
      </c>
    </row>
    <row r="334" spans="1:6" ht="15" customHeight="1" x14ac:dyDescent="0.25">
      <c r="A334" s="183">
        <v>3635</v>
      </c>
      <c r="B334" s="183"/>
      <c r="C334" s="284" t="s">
        <v>742</v>
      </c>
      <c r="D334" s="276">
        <v>0</v>
      </c>
      <c r="E334" s="277">
        <v>500</v>
      </c>
      <c r="F334" s="192" t="s">
        <v>185</v>
      </c>
    </row>
    <row r="335" spans="1:6" ht="15" customHeight="1" x14ac:dyDescent="0.25">
      <c r="A335" s="183">
        <v>3612</v>
      </c>
      <c r="B335" s="183"/>
      <c r="C335" s="284" t="s">
        <v>743</v>
      </c>
      <c r="D335" s="276">
        <v>520</v>
      </c>
      <c r="E335" s="277">
        <v>500</v>
      </c>
      <c r="F335" s="192" t="s">
        <v>185</v>
      </c>
    </row>
    <row r="336" spans="1:6" ht="15" customHeight="1" x14ac:dyDescent="0.3">
      <c r="A336" s="183">
        <v>3639</v>
      </c>
      <c r="B336" s="183"/>
      <c r="C336" s="272" t="s">
        <v>744</v>
      </c>
      <c r="D336" s="207">
        <v>0</v>
      </c>
      <c r="E336" s="208">
        <v>1907</v>
      </c>
      <c r="F336" s="192" t="s">
        <v>185</v>
      </c>
    </row>
    <row r="337" spans="1:6" ht="15" customHeight="1" x14ac:dyDescent="0.25">
      <c r="A337" s="183"/>
      <c r="B337" s="183"/>
      <c r="C337" s="284" t="s">
        <v>745</v>
      </c>
      <c r="D337" s="276">
        <v>1000</v>
      </c>
      <c r="E337" s="277">
        <v>700</v>
      </c>
      <c r="F337" s="192" t="s">
        <v>185</v>
      </c>
    </row>
    <row r="338" spans="1:6" ht="15" customHeight="1" x14ac:dyDescent="0.25">
      <c r="A338" s="183"/>
      <c r="B338" s="183"/>
      <c r="C338" s="284" t="s">
        <v>746</v>
      </c>
      <c r="D338" s="276">
        <v>0</v>
      </c>
      <c r="E338" s="277">
        <v>1500</v>
      </c>
      <c r="F338" s="192" t="s">
        <v>185</v>
      </c>
    </row>
    <row r="339" spans="1:6" ht="15" customHeight="1" x14ac:dyDescent="0.25">
      <c r="A339" s="183"/>
      <c r="B339" s="183"/>
      <c r="C339" s="284" t="s">
        <v>747</v>
      </c>
      <c r="D339" s="276">
        <v>0</v>
      </c>
      <c r="E339" s="277">
        <v>1557</v>
      </c>
      <c r="F339" s="192" t="s">
        <v>185</v>
      </c>
    </row>
    <row r="340" spans="1:6" ht="15" customHeight="1" x14ac:dyDescent="0.25">
      <c r="A340" s="183"/>
      <c r="B340" s="183"/>
      <c r="C340" s="284" t="s">
        <v>748</v>
      </c>
      <c r="D340" s="276">
        <v>0</v>
      </c>
      <c r="E340" s="277">
        <v>600</v>
      </c>
      <c r="F340" s="192" t="s">
        <v>185</v>
      </c>
    </row>
    <row r="341" spans="1:6" ht="15" customHeight="1" x14ac:dyDescent="0.25">
      <c r="A341" s="183"/>
      <c r="B341" s="183"/>
      <c r="C341" s="284" t="s">
        <v>749</v>
      </c>
      <c r="D341" s="276">
        <v>8028</v>
      </c>
      <c r="E341" s="277">
        <v>15000</v>
      </c>
      <c r="F341" s="192">
        <f>+E341-D341</f>
        <v>6972</v>
      </c>
    </row>
    <row r="342" spans="1:6" ht="15" customHeight="1" x14ac:dyDescent="0.25">
      <c r="A342" s="183"/>
      <c r="B342" s="183"/>
      <c r="C342" s="281" t="s">
        <v>236</v>
      </c>
      <c r="D342" s="282">
        <v>12348</v>
      </c>
      <c r="E342" s="283">
        <f>SUM(E334:E341)</f>
        <v>22264</v>
      </c>
      <c r="F342" s="192">
        <f>+E342-D342</f>
        <v>9916</v>
      </c>
    </row>
    <row r="343" spans="1:6" ht="15" customHeight="1" x14ac:dyDescent="0.25">
      <c r="A343" s="285"/>
      <c r="B343" s="285"/>
      <c r="C343" s="286" t="s">
        <v>750</v>
      </c>
      <c r="D343" s="287">
        <v>1167</v>
      </c>
      <c r="E343" s="288">
        <v>60</v>
      </c>
      <c r="F343" s="192">
        <f>+E343-D343</f>
        <v>-1107</v>
      </c>
    </row>
    <row r="344" spans="1:6" ht="15" customHeight="1" x14ac:dyDescent="0.25">
      <c r="A344" s="285">
        <v>5512</v>
      </c>
      <c r="B344" s="285"/>
      <c r="C344" s="286" t="s">
        <v>751</v>
      </c>
      <c r="D344" s="287">
        <v>400</v>
      </c>
      <c r="E344" s="288">
        <v>0</v>
      </c>
      <c r="F344" s="192">
        <f>+E344-D344</f>
        <v>-400</v>
      </c>
    </row>
    <row r="345" spans="1:6" ht="15" customHeight="1" x14ac:dyDescent="0.25">
      <c r="A345" s="183">
        <v>5311</v>
      </c>
      <c r="B345" s="183"/>
      <c r="C345" s="183" t="s">
        <v>752</v>
      </c>
      <c r="D345" s="129">
        <v>767</v>
      </c>
      <c r="E345" s="202">
        <v>60</v>
      </c>
      <c r="F345" s="192" t="s">
        <v>185</v>
      </c>
    </row>
    <row r="346" spans="1:6" ht="13.5" customHeight="1" x14ac:dyDescent="0.25">
      <c r="A346" s="289"/>
      <c r="B346" s="289"/>
      <c r="C346" s="290" t="s">
        <v>459</v>
      </c>
      <c r="D346" s="251">
        <v>5375</v>
      </c>
      <c r="E346" s="252">
        <f>SUM(E347:E348)</f>
        <v>326</v>
      </c>
      <c r="F346" s="192">
        <f>+E346-D346</f>
        <v>-5049</v>
      </c>
    </row>
    <row r="347" spans="1:6" ht="13.5" customHeight="1" x14ac:dyDescent="0.25">
      <c r="A347" s="125">
        <v>6171</v>
      </c>
      <c r="B347" s="1"/>
      <c r="C347" s="291" t="s">
        <v>753</v>
      </c>
      <c r="D347" s="126" t="s">
        <v>185</v>
      </c>
      <c r="E347" s="198">
        <v>60</v>
      </c>
      <c r="F347" s="192" t="s">
        <v>185</v>
      </c>
    </row>
    <row r="348" spans="1:6" ht="13.5" customHeight="1" x14ac:dyDescent="0.25">
      <c r="A348" s="125">
        <v>6171</v>
      </c>
      <c r="B348" s="1">
        <v>6122</v>
      </c>
      <c r="C348" s="291" t="s">
        <v>754</v>
      </c>
      <c r="D348" s="126" t="s">
        <v>185</v>
      </c>
      <c r="E348" s="198">
        <v>266</v>
      </c>
      <c r="F348" s="192" t="s">
        <v>185</v>
      </c>
    </row>
    <row r="349" spans="1:6" ht="30" customHeight="1" x14ac:dyDescent="0.25">
      <c r="A349" s="519" t="s">
        <v>466</v>
      </c>
      <c r="B349" s="519"/>
      <c r="C349" s="519"/>
      <c r="D349" s="130"/>
      <c r="E349" s="292"/>
      <c r="F349" s="192">
        <f>+E349-D349</f>
        <v>0</v>
      </c>
    </row>
    <row r="350" spans="1:6" ht="30" customHeight="1" x14ac:dyDescent="0.25">
      <c r="A350" s="293"/>
      <c r="B350" s="293"/>
      <c r="C350" s="294" t="s">
        <v>755</v>
      </c>
      <c r="D350" s="295">
        <f>+D7</f>
        <v>206499</v>
      </c>
      <c r="E350" s="296">
        <f>+E7</f>
        <v>180890</v>
      </c>
      <c r="F350" s="192">
        <f>+E350-D350</f>
        <v>-25609</v>
      </c>
    </row>
    <row r="351" spans="1:6" ht="30" customHeight="1" x14ac:dyDescent="0.25">
      <c r="A351" s="293"/>
      <c r="B351" s="293"/>
      <c r="C351" s="294" t="s">
        <v>756</v>
      </c>
      <c r="D351" s="295">
        <v>34297</v>
      </c>
      <c r="E351" s="296">
        <v>7000</v>
      </c>
      <c r="F351" s="192">
        <f>+E351-D351</f>
        <v>-27297</v>
      </c>
    </row>
    <row r="352" spans="1:6" ht="30" customHeight="1" x14ac:dyDescent="0.25">
      <c r="A352" s="75"/>
      <c r="B352" s="75"/>
      <c r="C352" s="297" t="s">
        <v>757</v>
      </c>
      <c r="D352" s="298">
        <v>-240796</v>
      </c>
      <c r="E352" s="299">
        <f>-E56</f>
        <v>-184890</v>
      </c>
      <c r="F352" s="192">
        <f>+E352-D352</f>
        <v>55906</v>
      </c>
    </row>
    <row r="353" spans="1:5" ht="30" customHeight="1" x14ac:dyDescent="0.25">
      <c r="A353" s="75"/>
      <c r="B353" s="75"/>
      <c r="C353" s="297" t="s">
        <v>758</v>
      </c>
      <c r="D353" s="298" t="s">
        <v>185</v>
      </c>
      <c r="E353" s="298">
        <v>-3000</v>
      </c>
    </row>
    <row r="354" spans="1:5" ht="15" customHeight="1" x14ac:dyDescent="0.25">
      <c r="A354" s="137"/>
      <c r="B354" s="137"/>
      <c r="C354" s="300" t="s">
        <v>759</v>
      </c>
      <c r="D354" s="126">
        <f>+D350+D352</f>
        <v>-34297</v>
      </c>
      <c r="E354" s="126">
        <f>SUM(E350:E353)</f>
        <v>0</v>
      </c>
    </row>
    <row r="355" spans="1:5" ht="13.5" customHeight="1" x14ac:dyDescent="0.25">
      <c r="A355" s="301"/>
      <c r="B355" s="301">
        <v>8115</v>
      </c>
      <c r="C355" s="301" t="s">
        <v>760</v>
      </c>
      <c r="D355" s="302">
        <v>833</v>
      </c>
      <c r="E355" s="302">
        <v>0</v>
      </c>
    </row>
    <row r="356" spans="1:5" ht="13.5" customHeight="1" x14ac:dyDescent="0.25">
      <c r="A356" s="301"/>
      <c r="B356" s="301">
        <v>8115</v>
      </c>
      <c r="C356" s="301" t="s">
        <v>761</v>
      </c>
      <c r="D356" s="302">
        <v>-2000</v>
      </c>
      <c r="E356" s="302">
        <v>-3000</v>
      </c>
    </row>
    <row r="357" spans="1:5" ht="13.5" customHeight="1" x14ac:dyDescent="0.25">
      <c r="A357" s="301"/>
      <c r="B357" s="301"/>
      <c r="C357" s="303" t="s">
        <v>762</v>
      </c>
      <c r="D357" s="304">
        <v>0</v>
      </c>
      <c r="E357" s="304">
        <v>0</v>
      </c>
    </row>
    <row r="358" spans="1:5" ht="13.5" customHeight="1" x14ac:dyDescent="0.25">
      <c r="A358" s="301"/>
      <c r="B358" s="305">
        <v>8115</v>
      </c>
      <c r="C358" s="520" t="s">
        <v>763</v>
      </c>
      <c r="D358" s="521">
        <v>34297</v>
      </c>
      <c r="E358" s="521">
        <v>7000</v>
      </c>
    </row>
    <row r="359" spans="1:5" ht="13.5" customHeight="1" x14ac:dyDescent="0.25">
      <c r="A359" s="301"/>
      <c r="B359" s="301"/>
      <c r="C359" s="520"/>
      <c r="D359" s="521"/>
      <c r="E359" s="521"/>
    </row>
    <row r="360" spans="1:5" ht="13.5" customHeight="1" x14ac:dyDescent="0.25">
      <c r="A360" s="301"/>
      <c r="B360" s="301"/>
      <c r="C360" s="520"/>
      <c r="D360" s="521"/>
      <c r="E360" s="521"/>
    </row>
    <row r="361" spans="1:5" ht="13.5" customHeight="1" x14ac:dyDescent="0.25">
      <c r="A361" s="301"/>
      <c r="B361" s="305" t="s">
        <v>185</v>
      </c>
      <c r="C361" s="303" t="s">
        <v>185</v>
      </c>
      <c r="D361" s="306" t="s">
        <v>185</v>
      </c>
      <c r="E361" s="306">
        <f>+E354</f>
        <v>0</v>
      </c>
    </row>
    <row r="362" spans="1:5" ht="13.8" x14ac:dyDescent="0.25">
      <c r="A362" s="175"/>
      <c r="B362" s="175"/>
      <c r="C362" s="175"/>
      <c r="D362" s="175"/>
    </row>
    <row r="363" spans="1:5" ht="13.8" x14ac:dyDescent="0.25">
      <c r="A363" s="175"/>
      <c r="B363" s="175"/>
      <c r="C363" s="175"/>
      <c r="D363" s="175"/>
    </row>
    <row r="364" spans="1:5" ht="13.8" x14ac:dyDescent="0.25">
      <c r="A364" s="175"/>
      <c r="B364" s="175"/>
      <c r="C364" s="175"/>
      <c r="D364" s="175"/>
    </row>
    <row r="365" spans="1:5" ht="8.25" customHeight="1" x14ac:dyDescent="0.25"/>
  </sheetData>
  <mergeCells count="9">
    <mergeCell ref="A349:C349"/>
    <mergeCell ref="C358:C360"/>
    <mergeCell ref="D358:D360"/>
    <mergeCell ref="E358:E360"/>
    <mergeCell ref="A7:C7"/>
    <mergeCell ref="A9:A24"/>
    <mergeCell ref="A56:C56"/>
    <mergeCell ref="A57:C57"/>
    <mergeCell ref="A298:C298"/>
  </mergeCells>
  <pageMargins left="0.35416666666666702" right="0.23611111111111099" top="0.35416666666666702" bottom="0.32013888888888897" header="0.511811023622047" footer="0.511811023622047"/>
  <pageSetup paperSize="9" scale="10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zoomScale="110" zoomScaleNormal="110" workbookViewId="0">
      <selection activeCell="C30" sqref="C30"/>
    </sheetView>
  </sheetViews>
  <sheetFormatPr defaultColWidth="8.6640625" defaultRowHeight="13.2" x14ac:dyDescent="0.25"/>
  <sheetData>
    <row r="2" spans="1:11" ht="15.6" x14ac:dyDescent="0.25">
      <c r="A2" s="307" t="s">
        <v>764</v>
      </c>
    </row>
    <row r="3" spans="1:11" ht="15.6" x14ac:dyDescent="0.25">
      <c r="A3" s="308"/>
    </row>
    <row r="4" spans="1:11" ht="15.6" x14ac:dyDescent="0.25">
      <c r="A4" s="308" t="s">
        <v>765</v>
      </c>
    </row>
    <row r="5" spans="1:11" ht="15.6" x14ac:dyDescent="0.25">
      <c r="A5" s="308" t="s">
        <v>766</v>
      </c>
      <c r="F5" s="308" t="s">
        <v>767</v>
      </c>
      <c r="G5" s="308" t="s">
        <v>768</v>
      </c>
    </row>
    <row r="6" spans="1:11" ht="15.6" x14ac:dyDescent="0.25">
      <c r="A6" s="308" t="s">
        <v>769</v>
      </c>
      <c r="G6" s="308" t="s">
        <v>770</v>
      </c>
      <c r="H6" s="308" t="s">
        <v>771</v>
      </c>
    </row>
    <row r="7" spans="1:11" ht="15.6" x14ac:dyDescent="0.25">
      <c r="A7" s="308" t="s">
        <v>772</v>
      </c>
      <c r="E7" s="308" t="s">
        <v>773</v>
      </c>
      <c r="F7" s="308" t="s">
        <v>774</v>
      </c>
    </row>
    <row r="8" spans="1:11" ht="15.6" x14ac:dyDescent="0.25">
      <c r="A8" s="308" t="s">
        <v>775</v>
      </c>
      <c r="D8" s="308" t="s">
        <v>776</v>
      </c>
    </row>
    <row r="9" spans="1:11" ht="15.6" x14ac:dyDescent="0.25">
      <c r="A9" s="308" t="s">
        <v>777</v>
      </c>
      <c r="F9" s="308" t="s">
        <v>778</v>
      </c>
    </row>
    <row r="10" spans="1:11" ht="15.6" x14ac:dyDescent="0.25">
      <c r="A10" s="308" t="s">
        <v>779</v>
      </c>
      <c r="I10" s="308" t="s">
        <v>780</v>
      </c>
    </row>
    <row r="11" spans="1:11" ht="15.6" x14ac:dyDescent="0.25">
      <c r="K11" s="308" t="s">
        <v>781</v>
      </c>
    </row>
    <row r="12" spans="1:11" ht="15.6" x14ac:dyDescent="0.25">
      <c r="A12" s="308" t="s">
        <v>782</v>
      </c>
      <c r="G12" s="308" t="s">
        <v>783</v>
      </c>
    </row>
    <row r="13" spans="1:11" ht="15.6" x14ac:dyDescent="0.25">
      <c r="A13" s="308" t="s">
        <v>784</v>
      </c>
      <c r="G13" s="308" t="s">
        <v>785</v>
      </c>
    </row>
    <row r="14" spans="1:11" ht="15.6" x14ac:dyDescent="0.25">
      <c r="A14" s="308" t="s">
        <v>786</v>
      </c>
      <c r="D14" s="308" t="s">
        <v>787</v>
      </c>
    </row>
    <row r="15" spans="1:11" ht="15.6" x14ac:dyDescent="0.25">
      <c r="A15" s="308" t="s">
        <v>788</v>
      </c>
      <c r="G15" s="308" t="s">
        <v>789</v>
      </c>
    </row>
    <row r="16" spans="1:11" ht="15.6" x14ac:dyDescent="0.25">
      <c r="A16" s="308" t="s">
        <v>790</v>
      </c>
      <c r="H16" s="309" t="s">
        <v>791</v>
      </c>
    </row>
    <row r="17" spans="1:11" ht="15.6" x14ac:dyDescent="0.25">
      <c r="I17" s="308" t="s">
        <v>792</v>
      </c>
    </row>
    <row r="18" spans="1:11" ht="15.6" x14ac:dyDescent="0.25">
      <c r="A18" s="308"/>
    </row>
    <row r="19" spans="1:11" ht="15.6" x14ac:dyDescent="0.25">
      <c r="A19" s="308"/>
    </row>
    <row r="20" spans="1:11" ht="15.6" x14ac:dyDescent="0.25">
      <c r="A20" s="308" t="s">
        <v>793</v>
      </c>
    </row>
    <row r="21" spans="1:11" ht="15.6" x14ac:dyDescent="0.25">
      <c r="A21" s="308" t="s">
        <v>794</v>
      </c>
    </row>
    <row r="22" spans="1:11" ht="15.6" x14ac:dyDescent="0.25">
      <c r="A22" s="308" t="s">
        <v>795</v>
      </c>
    </row>
    <row r="23" spans="1:11" ht="15.6" x14ac:dyDescent="0.25">
      <c r="A23" s="308" t="s">
        <v>796</v>
      </c>
      <c r="D23" s="308" t="s">
        <v>797</v>
      </c>
    </row>
    <row r="24" spans="1:11" ht="15.6" x14ac:dyDescent="0.25">
      <c r="A24" s="308"/>
    </row>
    <row r="25" spans="1:11" ht="15.6" x14ac:dyDescent="0.25">
      <c r="A25" s="309" t="s">
        <v>167</v>
      </c>
      <c r="G25" s="309" t="s">
        <v>798</v>
      </c>
    </row>
    <row r="26" spans="1:11" ht="15.6" x14ac:dyDescent="0.25">
      <c r="A26" s="308"/>
    </row>
    <row r="27" spans="1:11" ht="15.6" x14ac:dyDescent="0.25">
      <c r="A27" s="308"/>
    </row>
    <row r="28" spans="1:11" ht="15.6" x14ac:dyDescent="0.25">
      <c r="A28" s="308" t="s">
        <v>799</v>
      </c>
    </row>
    <row r="29" spans="1:11" ht="15.6" x14ac:dyDescent="0.25">
      <c r="A29" s="308"/>
    </row>
    <row r="30" spans="1:11" ht="15.6" x14ac:dyDescent="0.25">
      <c r="A30" s="310" t="s">
        <v>185</v>
      </c>
    </row>
    <row r="31" spans="1:11" ht="15.6" x14ac:dyDescent="0.25">
      <c r="A31" s="308"/>
    </row>
    <row r="32" spans="1:11" ht="15.6" x14ac:dyDescent="0.25">
      <c r="K32" s="308" t="s">
        <v>800</v>
      </c>
    </row>
    <row r="33" spans="1:1" ht="15.6" x14ac:dyDescent="0.25">
      <c r="A33" s="308"/>
    </row>
    <row r="34" spans="1:1" ht="15.6" x14ac:dyDescent="0.25">
      <c r="A34" s="308"/>
    </row>
  </sheetData>
  <pageMargins left="0.7" right="0.7" top="0.78749999999999998" bottom="0.78749999999999998" header="0.511811023622047" footer="0.511811023622047"/>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3"/>
  <sheetViews>
    <sheetView topLeftCell="A56" zoomScale="110" zoomScaleNormal="110" workbookViewId="0">
      <selection activeCell="E56" sqref="E56"/>
    </sheetView>
  </sheetViews>
  <sheetFormatPr defaultColWidth="8.6640625" defaultRowHeight="13.2" x14ac:dyDescent="0.25"/>
  <cols>
    <col min="2" max="2" width="35.6640625" customWidth="1"/>
    <col min="3" max="3" width="20.6640625" customWidth="1"/>
    <col min="4" max="4" width="9.6640625" customWidth="1"/>
  </cols>
  <sheetData>
    <row r="2" spans="1:5" x14ac:dyDescent="0.25">
      <c r="A2" s="311" t="s">
        <v>801</v>
      </c>
    </row>
    <row r="5" spans="1:5" x14ac:dyDescent="0.25">
      <c r="A5" s="528" t="s">
        <v>52</v>
      </c>
      <c r="B5" s="528" t="s">
        <v>802</v>
      </c>
      <c r="C5" s="528" t="s">
        <v>803</v>
      </c>
      <c r="D5" s="528" t="s">
        <v>560</v>
      </c>
    </row>
    <row r="6" spans="1:5" x14ac:dyDescent="0.25">
      <c r="A6" s="528"/>
      <c r="B6" s="528"/>
      <c r="C6" s="528"/>
      <c r="D6" s="528"/>
    </row>
    <row r="7" spans="1:5" x14ac:dyDescent="0.25">
      <c r="A7" s="312">
        <v>5169</v>
      </c>
      <c r="B7" s="127" t="s">
        <v>804</v>
      </c>
      <c r="C7" s="127" t="s">
        <v>805</v>
      </c>
      <c r="D7" s="527">
        <v>350000</v>
      </c>
    </row>
    <row r="8" spans="1:5" x14ac:dyDescent="0.25">
      <c r="A8" s="314"/>
      <c r="B8" s="127" t="s">
        <v>806</v>
      </c>
      <c r="C8" s="127" t="s">
        <v>807</v>
      </c>
      <c r="D8" s="527"/>
    </row>
    <row r="9" spans="1:5" x14ac:dyDescent="0.25">
      <c r="A9" s="314"/>
      <c r="B9" s="127" t="s">
        <v>808</v>
      </c>
      <c r="C9" s="127" t="s">
        <v>807</v>
      </c>
      <c r="D9" s="527"/>
    </row>
    <row r="10" spans="1:5" x14ac:dyDescent="0.25">
      <c r="A10" s="314"/>
      <c r="B10" s="127" t="s">
        <v>809</v>
      </c>
      <c r="C10" s="127" t="s">
        <v>807</v>
      </c>
      <c r="D10" s="527"/>
    </row>
    <row r="11" spans="1:5" x14ac:dyDescent="0.25">
      <c r="A11" s="314"/>
      <c r="B11" s="127" t="s">
        <v>810</v>
      </c>
      <c r="C11" s="127" t="s">
        <v>807</v>
      </c>
      <c r="D11" s="527"/>
      <c r="E11" s="315"/>
    </row>
    <row r="12" spans="1:5" x14ac:dyDescent="0.25">
      <c r="A12" s="314"/>
      <c r="B12" s="127" t="s">
        <v>811</v>
      </c>
      <c r="C12" s="127" t="s">
        <v>807</v>
      </c>
      <c r="D12" s="527"/>
      <c r="E12" s="315"/>
    </row>
    <row r="13" spans="1:5" x14ac:dyDescent="0.25">
      <c r="A13" s="314"/>
      <c r="B13" s="314" t="s">
        <v>812</v>
      </c>
      <c r="C13" s="127" t="s">
        <v>807</v>
      </c>
      <c r="D13" s="527"/>
    </row>
    <row r="14" spans="1:5" x14ac:dyDescent="0.25">
      <c r="A14" s="314"/>
      <c r="B14" s="127" t="s">
        <v>813</v>
      </c>
      <c r="C14" s="127" t="s">
        <v>807</v>
      </c>
      <c r="D14" s="527"/>
      <c r="E14" s="315"/>
    </row>
    <row r="15" spans="1:5" x14ac:dyDescent="0.25">
      <c r="A15" s="314"/>
      <c r="B15" s="127" t="s">
        <v>814</v>
      </c>
      <c r="C15" s="127" t="s">
        <v>807</v>
      </c>
      <c r="D15" s="527"/>
      <c r="E15" s="315"/>
    </row>
    <row r="16" spans="1:5" x14ac:dyDescent="0.25">
      <c r="A16" s="314"/>
      <c r="B16" s="316" t="s">
        <v>815</v>
      </c>
      <c r="C16" s="127" t="s">
        <v>807</v>
      </c>
      <c r="D16" s="527"/>
      <c r="E16" s="315"/>
    </row>
    <row r="17" spans="1:4" x14ac:dyDescent="0.25">
      <c r="A17" s="314"/>
      <c r="B17" s="127" t="s">
        <v>816</v>
      </c>
      <c r="C17" s="127" t="s">
        <v>817</v>
      </c>
      <c r="D17" s="527"/>
    </row>
    <row r="18" spans="1:4" x14ac:dyDescent="0.25">
      <c r="A18" s="314"/>
      <c r="B18" s="314" t="s">
        <v>818</v>
      </c>
      <c r="C18" s="314" t="s">
        <v>819</v>
      </c>
      <c r="D18" s="527"/>
    </row>
    <row r="19" spans="1:4" x14ac:dyDescent="0.25">
      <c r="A19" s="314"/>
      <c r="B19" s="127" t="s">
        <v>820</v>
      </c>
      <c r="C19" s="127" t="s">
        <v>821</v>
      </c>
      <c r="D19" s="317">
        <v>124000</v>
      </c>
    </row>
    <row r="20" spans="1:4" x14ac:dyDescent="0.25">
      <c r="A20" s="314"/>
      <c r="B20" s="127" t="s">
        <v>822</v>
      </c>
      <c r="C20" s="127" t="s">
        <v>823</v>
      </c>
      <c r="D20" s="527">
        <v>21500</v>
      </c>
    </row>
    <row r="21" spans="1:4" x14ac:dyDescent="0.25">
      <c r="A21" s="314"/>
      <c r="B21" s="127" t="s">
        <v>824</v>
      </c>
      <c r="C21" s="127" t="s">
        <v>823</v>
      </c>
      <c r="D21" s="527"/>
    </row>
    <row r="22" spans="1:4" x14ac:dyDescent="0.25">
      <c r="A22" s="314"/>
      <c r="B22" s="127" t="s">
        <v>825</v>
      </c>
      <c r="C22" s="127" t="s">
        <v>826</v>
      </c>
      <c r="D22" s="527">
        <v>77900</v>
      </c>
    </row>
    <row r="23" spans="1:4" x14ac:dyDescent="0.25">
      <c r="A23" s="314"/>
      <c r="B23" s="127" t="s">
        <v>827</v>
      </c>
      <c r="C23" s="127" t="s">
        <v>826</v>
      </c>
      <c r="D23" s="527"/>
    </row>
    <row r="24" spans="1:4" x14ac:dyDescent="0.25">
      <c r="A24" s="314"/>
      <c r="B24" s="127" t="s">
        <v>828</v>
      </c>
      <c r="C24" s="127" t="s">
        <v>826</v>
      </c>
      <c r="D24" s="527"/>
    </row>
    <row r="25" spans="1:4" x14ac:dyDescent="0.25">
      <c r="A25" s="314"/>
      <c r="B25" s="127" t="s">
        <v>829</v>
      </c>
      <c r="C25" s="127" t="s">
        <v>826</v>
      </c>
      <c r="D25" s="527"/>
    </row>
    <row r="26" spans="1:4" x14ac:dyDescent="0.25">
      <c r="A26" s="314"/>
      <c r="B26" s="127" t="s">
        <v>830</v>
      </c>
      <c r="C26" s="127" t="s">
        <v>826</v>
      </c>
      <c r="D26" s="527"/>
    </row>
    <row r="27" spans="1:4" x14ac:dyDescent="0.25">
      <c r="A27" s="314"/>
      <c r="B27" s="127" t="s">
        <v>831</v>
      </c>
      <c r="C27" s="127" t="s">
        <v>826</v>
      </c>
      <c r="D27" s="527"/>
    </row>
    <row r="28" spans="1:4" x14ac:dyDescent="0.25">
      <c r="A28" s="314"/>
      <c r="B28" s="127" t="s">
        <v>268</v>
      </c>
      <c r="C28" s="127" t="s">
        <v>826</v>
      </c>
      <c r="D28" s="527"/>
    </row>
    <row r="29" spans="1:4" x14ac:dyDescent="0.25">
      <c r="A29" s="314"/>
      <c r="B29" s="127" t="s">
        <v>832</v>
      </c>
      <c r="C29" s="127" t="s">
        <v>833</v>
      </c>
      <c r="D29" s="318">
        <v>8000</v>
      </c>
    </row>
    <row r="30" spans="1:4" x14ac:dyDescent="0.25">
      <c r="A30" s="314"/>
      <c r="B30" s="127" t="s">
        <v>834</v>
      </c>
      <c r="C30" s="127" t="s">
        <v>833</v>
      </c>
      <c r="D30" s="318">
        <v>5000</v>
      </c>
    </row>
    <row r="31" spans="1:4" x14ac:dyDescent="0.25">
      <c r="A31" s="314"/>
      <c r="B31" s="127" t="s">
        <v>835</v>
      </c>
      <c r="C31" s="127" t="s">
        <v>833</v>
      </c>
      <c r="D31" s="318">
        <v>5000</v>
      </c>
    </row>
    <row r="32" spans="1:4" x14ac:dyDescent="0.25">
      <c r="A32" s="314"/>
      <c r="B32" s="127" t="s">
        <v>836</v>
      </c>
      <c r="C32" s="127" t="s">
        <v>837</v>
      </c>
      <c r="D32" s="318"/>
    </row>
    <row r="33" spans="1:5" x14ac:dyDescent="0.25">
      <c r="A33" s="314"/>
      <c r="B33" s="127" t="s">
        <v>838</v>
      </c>
      <c r="C33" s="127" t="s">
        <v>839</v>
      </c>
      <c r="D33" s="316"/>
    </row>
    <row r="34" spans="1:5" x14ac:dyDescent="0.25">
      <c r="A34" s="314"/>
      <c r="B34" s="127" t="s">
        <v>840</v>
      </c>
      <c r="C34" s="127" t="s">
        <v>841</v>
      </c>
      <c r="D34" s="316"/>
    </row>
    <row r="35" spans="1:5" x14ac:dyDescent="0.25">
      <c r="A35" s="314"/>
      <c r="B35" s="127" t="s">
        <v>842</v>
      </c>
      <c r="C35" s="127" t="s">
        <v>843</v>
      </c>
      <c r="D35" s="318">
        <v>12100</v>
      </c>
    </row>
    <row r="36" spans="1:5" x14ac:dyDescent="0.25">
      <c r="A36" s="314"/>
      <c r="B36" s="127" t="s">
        <v>844</v>
      </c>
      <c r="C36" s="127" t="s">
        <v>845</v>
      </c>
      <c r="D36" s="318">
        <v>100000</v>
      </c>
      <c r="E36" s="319"/>
    </row>
    <row r="37" spans="1:5" x14ac:dyDescent="0.25">
      <c r="A37" s="314"/>
      <c r="B37" s="127" t="s">
        <v>846</v>
      </c>
      <c r="C37" s="127" t="s">
        <v>845</v>
      </c>
      <c r="D37" s="313">
        <v>100000</v>
      </c>
    </row>
    <row r="38" spans="1:5" x14ac:dyDescent="0.25">
      <c r="A38" s="314"/>
      <c r="B38" s="127" t="s">
        <v>847</v>
      </c>
      <c r="C38" s="127"/>
      <c r="D38" s="313">
        <v>6000</v>
      </c>
    </row>
    <row r="39" spans="1:5" x14ac:dyDescent="0.25">
      <c r="A39" s="314"/>
      <c r="B39" s="127" t="s">
        <v>848</v>
      </c>
      <c r="C39" s="127" t="s">
        <v>849</v>
      </c>
      <c r="D39" s="320">
        <v>0</v>
      </c>
    </row>
    <row r="40" spans="1:5" x14ac:dyDescent="0.25">
      <c r="A40" s="314"/>
      <c r="B40" s="127" t="s">
        <v>850</v>
      </c>
      <c r="C40" s="127" t="s">
        <v>851</v>
      </c>
      <c r="D40" s="321">
        <v>500</v>
      </c>
    </row>
    <row r="41" spans="1:5" x14ac:dyDescent="0.25">
      <c r="A41" s="314"/>
      <c r="B41" s="127" t="s">
        <v>852</v>
      </c>
      <c r="C41" s="127" t="s">
        <v>853</v>
      </c>
      <c r="D41" s="313">
        <v>3000</v>
      </c>
    </row>
    <row r="42" spans="1:5" x14ac:dyDescent="0.25">
      <c r="A42" s="314"/>
      <c r="B42" s="127" t="s">
        <v>854</v>
      </c>
      <c r="C42" s="127" t="s">
        <v>853</v>
      </c>
      <c r="D42" s="313">
        <v>3000</v>
      </c>
    </row>
    <row r="43" spans="1:5" x14ac:dyDescent="0.25">
      <c r="A43" s="314"/>
      <c r="B43" s="127" t="s">
        <v>855</v>
      </c>
      <c r="C43" s="127" t="s">
        <v>856</v>
      </c>
      <c r="D43" s="320">
        <v>3000</v>
      </c>
    </row>
    <row r="44" spans="1:5" x14ac:dyDescent="0.25">
      <c r="A44" s="314"/>
      <c r="B44" s="127" t="s">
        <v>857</v>
      </c>
      <c r="C44" s="127" t="s">
        <v>858</v>
      </c>
      <c r="D44" s="320">
        <v>0</v>
      </c>
    </row>
    <row r="45" spans="1:5" x14ac:dyDescent="0.25">
      <c r="A45" s="314"/>
      <c r="B45" s="127" t="s">
        <v>859</v>
      </c>
      <c r="C45" s="127" t="s">
        <v>860</v>
      </c>
      <c r="D45" s="320">
        <v>18100</v>
      </c>
    </row>
    <row r="46" spans="1:5" x14ac:dyDescent="0.25">
      <c r="A46" s="314"/>
      <c r="B46" s="127" t="s">
        <v>861</v>
      </c>
      <c r="C46" s="127" t="s">
        <v>862</v>
      </c>
      <c r="D46" s="318" t="s">
        <v>863</v>
      </c>
    </row>
    <row r="47" spans="1:5" x14ac:dyDescent="0.25">
      <c r="A47" s="314"/>
      <c r="B47" s="127" t="s">
        <v>864</v>
      </c>
      <c r="C47" s="127" t="s">
        <v>865</v>
      </c>
      <c r="D47" s="318">
        <v>12000</v>
      </c>
    </row>
    <row r="48" spans="1:5" x14ac:dyDescent="0.25">
      <c r="A48" s="314"/>
      <c r="B48" s="127" t="s">
        <v>866</v>
      </c>
      <c r="C48" s="127" t="s">
        <v>867</v>
      </c>
      <c r="D48" s="322">
        <v>0</v>
      </c>
    </row>
    <row r="49" spans="1:5" x14ac:dyDescent="0.25">
      <c r="A49" s="314"/>
      <c r="B49" s="127" t="s">
        <v>868</v>
      </c>
      <c r="C49" s="127" t="s">
        <v>819</v>
      </c>
      <c r="D49" s="320">
        <v>261300</v>
      </c>
    </row>
    <row r="50" spans="1:5" x14ac:dyDescent="0.25">
      <c r="A50" s="314"/>
      <c r="B50" s="127" t="s">
        <v>869</v>
      </c>
      <c r="C50" s="127" t="s">
        <v>819</v>
      </c>
      <c r="D50" s="320">
        <v>68000</v>
      </c>
    </row>
    <row r="51" spans="1:5" x14ac:dyDescent="0.25">
      <c r="A51" s="314"/>
      <c r="B51" s="127" t="s">
        <v>870</v>
      </c>
      <c r="C51" s="127" t="s">
        <v>819</v>
      </c>
      <c r="D51" s="320">
        <v>140844</v>
      </c>
    </row>
    <row r="52" spans="1:5" x14ac:dyDescent="0.25">
      <c r="A52" s="314"/>
      <c r="B52" s="127" t="s">
        <v>871</v>
      </c>
      <c r="C52" s="127" t="s">
        <v>819</v>
      </c>
      <c r="D52" s="320">
        <v>15000</v>
      </c>
    </row>
    <row r="53" spans="1:5" x14ac:dyDescent="0.25">
      <c r="A53" s="314"/>
      <c r="B53" s="127" t="s">
        <v>872</v>
      </c>
      <c r="C53" s="127" t="s">
        <v>819</v>
      </c>
      <c r="D53" s="320">
        <v>13000</v>
      </c>
    </row>
    <row r="54" spans="1:5" x14ac:dyDescent="0.25">
      <c r="A54" s="314"/>
      <c r="B54" s="127" t="s">
        <v>873</v>
      </c>
      <c r="C54" s="127" t="s">
        <v>819</v>
      </c>
      <c r="D54" s="320">
        <v>3000</v>
      </c>
    </row>
    <row r="55" spans="1:5" x14ac:dyDescent="0.25">
      <c r="A55" s="314"/>
      <c r="B55" s="127" t="s">
        <v>874</v>
      </c>
      <c r="C55" s="127" t="s">
        <v>819</v>
      </c>
      <c r="D55" s="320">
        <v>30000</v>
      </c>
    </row>
    <row r="56" spans="1:5" x14ac:dyDescent="0.25">
      <c r="A56" s="314"/>
      <c r="B56" s="314" t="s">
        <v>875</v>
      </c>
      <c r="C56" s="127" t="s">
        <v>819</v>
      </c>
      <c r="D56" s="320">
        <v>17046</v>
      </c>
    </row>
    <row r="57" spans="1:5" x14ac:dyDescent="0.25">
      <c r="A57" s="314"/>
      <c r="B57" s="314" t="s">
        <v>876</v>
      </c>
      <c r="C57" s="127" t="s">
        <v>819</v>
      </c>
      <c r="D57" s="320">
        <v>25000</v>
      </c>
    </row>
    <row r="58" spans="1:5" x14ac:dyDescent="0.25">
      <c r="A58" s="314"/>
      <c r="B58" s="127" t="s">
        <v>877</v>
      </c>
      <c r="C58" s="127" t="s">
        <v>878</v>
      </c>
      <c r="D58" s="320">
        <v>144000</v>
      </c>
      <c r="E58" s="319"/>
    </row>
    <row r="59" spans="1:5" x14ac:dyDescent="0.25">
      <c r="A59" s="314"/>
      <c r="B59" s="127" t="s">
        <v>879</v>
      </c>
      <c r="C59" s="127" t="s">
        <v>878</v>
      </c>
      <c r="D59" s="320">
        <v>1742</v>
      </c>
    </row>
    <row r="60" spans="1:5" x14ac:dyDescent="0.25">
      <c r="A60" s="314"/>
      <c r="B60" s="127" t="s">
        <v>880</v>
      </c>
      <c r="C60" s="127" t="s">
        <v>881</v>
      </c>
      <c r="D60" s="320">
        <v>20000</v>
      </c>
    </row>
    <row r="61" spans="1:5" x14ac:dyDescent="0.25">
      <c r="A61" s="314"/>
      <c r="B61" s="127" t="s">
        <v>882</v>
      </c>
      <c r="C61" s="127" t="s">
        <v>883</v>
      </c>
      <c r="D61" s="320">
        <v>6000</v>
      </c>
    </row>
    <row r="62" spans="1:5" x14ac:dyDescent="0.25">
      <c r="A62" s="314"/>
      <c r="B62" s="127" t="s">
        <v>884</v>
      </c>
      <c r="C62" s="127"/>
      <c r="D62" s="318">
        <v>50000</v>
      </c>
    </row>
    <row r="63" spans="1:5" x14ac:dyDescent="0.25">
      <c r="A63" s="314"/>
      <c r="B63" s="323" t="s">
        <v>885</v>
      </c>
      <c r="C63" s="127"/>
      <c r="D63" s="324">
        <f>SUM(D7:D62)</f>
        <v>1644032</v>
      </c>
      <c r="E63" s="325" t="s">
        <v>886</v>
      </c>
    </row>
    <row r="64" spans="1:5" x14ac:dyDescent="0.25">
      <c r="A64" s="312">
        <v>5139</v>
      </c>
      <c r="B64" s="127" t="s">
        <v>887</v>
      </c>
      <c r="C64" s="127"/>
      <c r="D64" s="318">
        <v>50000</v>
      </c>
    </row>
    <row r="65" spans="1:5" x14ac:dyDescent="0.25">
      <c r="A65" s="326"/>
      <c r="B65" s="127" t="s">
        <v>888</v>
      </c>
      <c r="C65" s="127"/>
      <c r="D65" s="318">
        <v>200000</v>
      </c>
    </row>
    <row r="66" spans="1:5" x14ac:dyDescent="0.25">
      <c r="A66" s="327"/>
      <c r="B66" s="323" t="s">
        <v>885</v>
      </c>
      <c r="C66" s="127"/>
      <c r="D66" s="324">
        <f>SUM(D64:D65)</f>
        <v>250000</v>
      </c>
      <c r="E66" s="325" t="s">
        <v>889</v>
      </c>
    </row>
    <row r="67" spans="1:5" x14ac:dyDescent="0.25">
      <c r="A67" s="312">
        <v>5137</v>
      </c>
      <c r="B67" s="127" t="s">
        <v>890</v>
      </c>
      <c r="C67" s="127"/>
      <c r="D67" s="318">
        <v>85000</v>
      </c>
    </row>
    <row r="68" spans="1:5" x14ac:dyDescent="0.25">
      <c r="A68" s="326"/>
      <c r="B68" s="316" t="s">
        <v>891</v>
      </c>
      <c r="C68" s="127"/>
      <c r="D68" s="318">
        <v>30000</v>
      </c>
    </row>
    <row r="69" spans="1:5" x14ac:dyDescent="0.25">
      <c r="A69" s="326"/>
      <c r="B69" s="316" t="s">
        <v>892</v>
      </c>
      <c r="C69" s="127"/>
      <c r="D69" s="318">
        <v>20000</v>
      </c>
    </row>
    <row r="70" spans="1:5" x14ac:dyDescent="0.25">
      <c r="A70" s="327" t="s">
        <v>185</v>
      </c>
      <c r="B70" s="127" t="s">
        <v>893</v>
      </c>
      <c r="C70" s="127"/>
      <c r="D70" s="318">
        <v>65000</v>
      </c>
    </row>
    <row r="71" spans="1:5" x14ac:dyDescent="0.25">
      <c r="A71" s="314"/>
      <c r="B71" s="323" t="s">
        <v>885</v>
      </c>
      <c r="C71" s="127"/>
      <c r="D71" s="324">
        <f>SUM(D67:D70)</f>
        <v>200000</v>
      </c>
    </row>
    <row r="72" spans="1:5" x14ac:dyDescent="0.25">
      <c r="A72" s="312">
        <v>5171</v>
      </c>
      <c r="B72" s="127" t="s">
        <v>894</v>
      </c>
      <c r="C72" s="127"/>
      <c r="D72" s="318">
        <v>30000</v>
      </c>
    </row>
    <row r="73" spans="1:5" x14ac:dyDescent="0.25">
      <c r="A73" s="326"/>
      <c r="B73" s="127" t="s">
        <v>895</v>
      </c>
      <c r="C73" s="127"/>
      <c r="D73" s="318">
        <v>25000</v>
      </c>
    </row>
    <row r="74" spans="1:5" x14ac:dyDescent="0.25">
      <c r="A74" s="327"/>
      <c r="B74" s="323" t="s">
        <v>885</v>
      </c>
      <c r="C74" s="127"/>
      <c r="D74" s="318">
        <f>SUM(D72:D73)</f>
        <v>55000</v>
      </c>
    </row>
    <row r="75" spans="1:5" x14ac:dyDescent="0.25">
      <c r="A75" s="312">
        <v>5172</v>
      </c>
      <c r="B75" s="316" t="s">
        <v>896</v>
      </c>
      <c r="C75" s="127"/>
      <c r="D75" s="318">
        <v>25000</v>
      </c>
    </row>
    <row r="76" spans="1:5" x14ac:dyDescent="0.25">
      <c r="A76" s="328" t="s">
        <v>897</v>
      </c>
      <c r="B76" s="323" t="s">
        <v>885</v>
      </c>
      <c r="C76" s="127"/>
      <c r="D76" s="324">
        <f>SUM(D75:D75)</f>
        <v>25000</v>
      </c>
    </row>
    <row r="77" spans="1:5" x14ac:dyDescent="0.25">
      <c r="A77" s="312">
        <v>6119</v>
      </c>
      <c r="B77" s="127" t="s">
        <v>898</v>
      </c>
      <c r="C77" s="127"/>
      <c r="D77" s="318">
        <v>106000</v>
      </c>
    </row>
    <row r="78" spans="1:5" x14ac:dyDescent="0.25">
      <c r="A78" s="329"/>
      <c r="B78" s="127" t="s">
        <v>899</v>
      </c>
      <c r="C78" s="127"/>
      <c r="D78" s="318">
        <v>303000</v>
      </c>
    </row>
    <row r="79" spans="1:5" x14ac:dyDescent="0.25">
      <c r="A79" s="330" t="s">
        <v>900</v>
      </c>
      <c r="B79" s="323" t="s">
        <v>885</v>
      </c>
      <c r="C79" s="127"/>
      <c r="E79" s="331">
        <f>SUM(D77:D78)</f>
        <v>409000</v>
      </c>
    </row>
    <row r="80" spans="1:5" x14ac:dyDescent="0.25">
      <c r="A80" s="312">
        <v>6122</v>
      </c>
      <c r="B80" s="314" t="s">
        <v>901</v>
      </c>
      <c r="C80" s="332"/>
      <c r="D80" s="324">
        <v>266000</v>
      </c>
      <c r="E80" s="333"/>
    </row>
    <row r="81" spans="1:5" x14ac:dyDescent="0.25">
      <c r="A81" s="312">
        <v>6121</v>
      </c>
      <c r="B81" s="127" t="s">
        <v>902</v>
      </c>
      <c r="C81" s="127"/>
      <c r="E81" s="331">
        <v>2740650</v>
      </c>
    </row>
    <row r="82" spans="1:5" x14ac:dyDescent="0.25">
      <c r="A82" s="334" t="s">
        <v>903</v>
      </c>
      <c r="B82" s="323" t="s">
        <v>885</v>
      </c>
      <c r="C82" s="127"/>
      <c r="D82" s="318">
        <f>+D80</f>
        <v>266000</v>
      </c>
    </row>
    <row r="83" spans="1:5" x14ac:dyDescent="0.25">
      <c r="A83" s="323" t="s">
        <v>885</v>
      </c>
      <c r="B83" s="127"/>
      <c r="C83" s="127"/>
      <c r="D83" s="318">
        <f>SUM(D80,D76,D74,D71,D66,D63)</f>
        <v>2440032</v>
      </c>
    </row>
  </sheetData>
  <mergeCells count="7">
    <mergeCell ref="D20:D21"/>
    <mergeCell ref="D22:D28"/>
    <mergeCell ref="A5:A6"/>
    <mergeCell ref="B5:B6"/>
    <mergeCell ref="C5:C6"/>
    <mergeCell ref="D5:D6"/>
    <mergeCell ref="D7:D18"/>
  </mergeCells>
  <pageMargins left="0.7" right="0.7" top="0.78749999999999998" bottom="0.78749999999999998" header="0.511811023622047" footer="0.511811023622047"/>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3" zoomScale="110" zoomScaleNormal="110" workbookViewId="0">
      <selection activeCell="A10" sqref="A10"/>
    </sheetView>
  </sheetViews>
  <sheetFormatPr defaultColWidth="8.6640625" defaultRowHeight="13.2" x14ac:dyDescent="0.25"/>
  <cols>
    <col min="1" max="1" width="30.6640625" customWidth="1"/>
    <col min="2" max="2" width="20.6640625" customWidth="1"/>
  </cols>
  <sheetData>
    <row r="1" spans="1:2" x14ac:dyDescent="0.25">
      <c r="A1" t="s">
        <v>904</v>
      </c>
    </row>
    <row r="2" spans="1:2" x14ac:dyDescent="0.25">
      <c r="A2" t="s">
        <v>905</v>
      </c>
    </row>
    <row r="3" spans="1:2" x14ac:dyDescent="0.25">
      <c r="A3" s="181" t="s">
        <v>906</v>
      </c>
      <c r="B3" s="181" t="s">
        <v>907</v>
      </c>
    </row>
    <row r="4" spans="1:2" x14ac:dyDescent="0.25">
      <c r="A4" s="181" t="s">
        <v>908</v>
      </c>
      <c r="B4" s="335">
        <v>442500</v>
      </c>
    </row>
    <row r="5" spans="1:2" x14ac:dyDescent="0.25">
      <c r="A5" s="181" t="s">
        <v>909</v>
      </c>
      <c r="B5" s="181"/>
    </row>
    <row r="6" spans="1:2" x14ac:dyDescent="0.25">
      <c r="A6" s="181" t="s">
        <v>910</v>
      </c>
      <c r="B6" s="335">
        <v>47500</v>
      </c>
    </row>
    <row r="7" spans="1:2" x14ac:dyDescent="0.25">
      <c r="A7" s="181" t="s">
        <v>911</v>
      </c>
      <c r="B7" s="335">
        <v>50000</v>
      </c>
    </row>
    <row r="8" spans="1:2" x14ac:dyDescent="0.25">
      <c r="A8" s="181" t="s">
        <v>912</v>
      </c>
      <c r="B8" s="335">
        <v>280000</v>
      </c>
    </row>
    <row r="9" spans="1:2" x14ac:dyDescent="0.25">
      <c r="A9" s="181" t="s">
        <v>913</v>
      </c>
      <c r="B9" s="335">
        <v>45000</v>
      </c>
    </row>
    <row r="10" spans="1:2" x14ac:dyDescent="0.25">
      <c r="A10" s="181" t="s">
        <v>914</v>
      </c>
      <c r="B10" s="335">
        <v>20000</v>
      </c>
    </row>
    <row r="11" spans="1:2" x14ac:dyDescent="0.25">
      <c r="A11" s="181" t="s">
        <v>915</v>
      </c>
      <c r="B11" s="335">
        <v>22300</v>
      </c>
    </row>
    <row r="12" spans="1:2" x14ac:dyDescent="0.25">
      <c r="A12" s="181" t="s">
        <v>916</v>
      </c>
      <c r="B12" s="335">
        <v>55000</v>
      </c>
    </row>
    <row r="13" spans="1:2" x14ac:dyDescent="0.25">
      <c r="A13" s="181" t="s">
        <v>917</v>
      </c>
      <c r="B13" s="335">
        <v>20000</v>
      </c>
    </row>
    <row r="14" spans="1:2" x14ac:dyDescent="0.25">
      <c r="A14" s="181" t="s">
        <v>918</v>
      </c>
      <c r="B14" s="335">
        <v>7000</v>
      </c>
    </row>
    <row r="15" spans="1:2" x14ac:dyDescent="0.25">
      <c r="A15" s="181" t="s">
        <v>919</v>
      </c>
      <c r="B15" s="335">
        <v>10000</v>
      </c>
    </row>
    <row r="16" spans="1:2" x14ac:dyDescent="0.25">
      <c r="A16" s="181" t="s">
        <v>920</v>
      </c>
      <c r="B16" s="335">
        <v>478500</v>
      </c>
    </row>
    <row r="17" spans="1:3" x14ac:dyDescent="0.25">
      <c r="A17" s="181" t="s">
        <v>909</v>
      </c>
      <c r="B17" s="181"/>
    </row>
    <row r="18" spans="1:3" x14ac:dyDescent="0.25">
      <c r="A18" s="181" t="s">
        <v>921</v>
      </c>
      <c r="B18" s="335">
        <v>61000</v>
      </c>
    </row>
    <row r="19" spans="1:3" x14ac:dyDescent="0.25">
      <c r="A19" s="181" t="s">
        <v>922</v>
      </c>
      <c r="B19" s="335">
        <v>15000</v>
      </c>
    </row>
    <row r="20" spans="1:3" x14ac:dyDescent="0.25">
      <c r="A20" s="181" t="s">
        <v>923</v>
      </c>
      <c r="B20" s="335">
        <v>65000</v>
      </c>
    </row>
    <row r="21" spans="1:3" x14ac:dyDescent="0.25">
      <c r="A21" s="181" t="s">
        <v>924</v>
      </c>
      <c r="B21" s="335">
        <v>15000</v>
      </c>
    </row>
    <row r="22" spans="1:3" x14ac:dyDescent="0.25">
      <c r="A22" s="181" t="s">
        <v>925</v>
      </c>
      <c r="B22" s="335">
        <v>20000</v>
      </c>
    </row>
    <row r="23" spans="1:3" x14ac:dyDescent="0.25">
      <c r="A23" s="181" t="s">
        <v>926</v>
      </c>
      <c r="B23" s="335">
        <v>105000</v>
      </c>
    </row>
    <row r="24" spans="1:3" x14ac:dyDescent="0.25">
      <c r="A24" s="181" t="s">
        <v>927</v>
      </c>
      <c r="B24" s="335">
        <v>110000</v>
      </c>
    </row>
    <row r="25" spans="1:3" x14ac:dyDescent="0.25">
      <c r="A25" s="181" t="s">
        <v>928</v>
      </c>
      <c r="B25" s="335">
        <v>35000</v>
      </c>
    </row>
    <row r="26" spans="1:3" x14ac:dyDescent="0.25">
      <c r="A26" s="181" t="s">
        <v>929</v>
      </c>
      <c r="B26" s="335">
        <v>52500</v>
      </c>
      <c r="C26" t="s">
        <v>930</v>
      </c>
    </row>
    <row r="27" spans="1:3" x14ac:dyDescent="0.25">
      <c r="A27" s="181" t="s">
        <v>931</v>
      </c>
      <c r="B27" s="335">
        <v>1445848</v>
      </c>
    </row>
    <row r="28" spans="1:3" x14ac:dyDescent="0.25">
      <c r="A28" s="181" t="s">
        <v>909</v>
      </c>
      <c r="B28" s="181"/>
    </row>
    <row r="29" spans="1:3" x14ac:dyDescent="0.25">
      <c r="A29" s="181" t="s">
        <v>932</v>
      </c>
      <c r="B29" s="335">
        <v>1371848</v>
      </c>
    </row>
    <row r="30" spans="1:3" x14ac:dyDescent="0.25">
      <c r="A30" s="181" t="s">
        <v>933</v>
      </c>
      <c r="B30" s="335">
        <v>74000</v>
      </c>
    </row>
    <row r="31" spans="1:3" x14ac:dyDescent="0.25">
      <c r="A31" s="181" t="s">
        <v>934</v>
      </c>
      <c r="B31" s="335">
        <v>491588</v>
      </c>
    </row>
    <row r="32" spans="1:3" x14ac:dyDescent="0.25">
      <c r="A32" s="181" t="s">
        <v>935</v>
      </c>
      <c r="B32" s="335">
        <v>3400</v>
      </c>
      <c r="C32" t="s">
        <v>936</v>
      </c>
    </row>
    <row r="33" spans="1:3" x14ac:dyDescent="0.25">
      <c r="A33" s="181" t="s">
        <v>937</v>
      </c>
      <c r="B33" s="335">
        <v>53500</v>
      </c>
      <c r="C33" t="s">
        <v>938</v>
      </c>
    </row>
    <row r="34" spans="1:3" x14ac:dyDescent="0.25">
      <c r="A34" s="181" t="s">
        <v>939</v>
      </c>
      <c r="B34" s="335">
        <v>15000</v>
      </c>
      <c r="C34" t="s">
        <v>940</v>
      </c>
    </row>
    <row r="35" spans="1:3" x14ac:dyDescent="0.25">
      <c r="A35" s="181" t="s">
        <v>941</v>
      </c>
      <c r="B35" s="181">
        <v>0</v>
      </c>
    </row>
    <row r="36" spans="1:3" x14ac:dyDescent="0.25">
      <c r="A36" s="181" t="s">
        <v>942</v>
      </c>
      <c r="B36" s="335">
        <v>3044636</v>
      </c>
    </row>
    <row r="37" spans="1:3" x14ac:dyDescent="0.25">
      <c r="A37" s="181" t="s">
        <v>943</v>
      </c>
      <c r="B37" s="335">
        <v>253500</v>
      </c>
    </row>
    <row r="38" spans="1:3" x14ac:dyDescent="0.25">
      <c r="A38" s="181" t="s">
        <v>944</v>
      </c>
      <c r="B38" s="335">
        <v>2200</v>
      </c>
    </row>
    <row r="39" spans="1:3" x14ac:dyDescent="0.25">
      <c r="A39" s="181" t="s">
        <v>945</v>
      </c>
      <c r="B39" s="181">
        <v>0</v>
      </c>
    </row>
    <row r="40" spans="1:3" x14ac:dyDescent="0.25">
      <c r="A40" s="181" t="s">
        <v>946</v>
      </c>
      <c r="B40" s="181">
        <v>0</v>
      </c>
    </row>
    <row r="41" spans="1:3" x14ac:dyDescent="0.25">
      <c r="A41" s="181" t="s">
        <v>947</v>
      </c>
      <c r="B41" s="335">
        <v>2788936</v>
      </c>
    </row>
    <row r="42" spans="1:3" x14ac:dyDescent="0.25">
      <c r="A42" s="181" t="s">
        <v>948</v>
      </c>
      <c r="B42" s="335">
        <v>3044636</v>
      </c>
    </row>
    <row r="43" spans="1:3" x14ac:dyDescent="0.25">
      <c r="A43" s="181" t="s">
        <v>949</v>
      </c>
      <c r="B43" s="181">
        <v>0</v>
      </c>
    </row>
    <row r="45" spans="1:3" x14ac:dyDescent="0.25">
      <c r="A45" t="s">
        <v>950</v>
      </c>
    </row>
    <row r="46" spans="1:3" x14ac:dyDescent="0.25">
      <c r="A46" t="s">
        <v>951</v>
      </c>
    </row>
    <row r="47" spans="1:3" x14ac:dyDescent="0.25">
      <c r="A47" t="s">
        <v>952</v>
      </c>
    </row>
    <row r="48" spans="1:3" x14ac:dyDescent="0.25">
      <c r="A48" t="s">
        <v>953</v>
      </c>
    </row>
    <row r="49" spans="1:1" x14ac:dyDescent="0.25">
      <c r="A49" t="s">
        <v>954</v>
      </c>
    </row>
  </sheetData>
  <pageMargins left="0.7" right="0.7" top="0.78749999999999998" bottom="0.78749999999999998"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4" baseType="variant">
      <vt:variant>
        <vt:lpstr>listy</vt:lpstr>
      </vt:variant>
      <vt:variant>
        <vt:i4>12</vt:i4>
      </vt:variant>
      <vt:variant>
        <vt:lpstr>Pojmenované oblasti</vt:lpstr>
      </vt:variant>
      <vt:variant>
        <vt:i4>8</vt:i4>
      </vt:variant>
    </vt:vector>
  </HeadingPairs>
  <TitlesOfParts>
    <vt:vector size="20" baseType="lpstr">
      <vt:lpstr>Rekapitulace rozpočtu</vt:lpstr>
      <vt:lpstr>Rozpočet 2023</vt:lpstr>
      <vt:lpstr>OŽP</vt:lpstr>
      <vt:lpstr>VHČ</vt:lpstr>
      <vt:lpstr>Fondy</vt:lpstr>
      <vt:lpstr>porovnání20152016</vt:lpstr>
      <vt:lpstr>6171 pol.5169</vt:lpstr>
      <vt:lpstr>výdaje odbor IT</vt:lpstr>
      <vt:lpstr>Městská knihovna</vt:lpstr>
      <vt:lpstr>sociální inv.fond</vt:lpstr>
      <vt:lpstr>projektové dokumentace</vt:lpstr>
      <vt:lpstr>Komentář OMI</vt:lpstr>
      <vt:lpstr>porovnání20152016!Názvy_tisku</vt:lpstr>
      <vt:lpstr>'Rozpočet 2023'!Názvy_tisku</vt:lpstr>
      <vt:lpstr>VHČ!Názvy_tisku</vt:lpstr>
      <vt:lpstr>'Rekapitulace rozpočtu'!Oblast_tisku</vt:lpstr>
      <vt:lpstr>'Rozpočet 2023'!Oblast_tisku</vt:lpstr>
      <vt:lpstr>VHČ!Oblast_tisku</vt:lpstr>
      <vt:lpstr>'Rekapitulace rozpočtu'!Print_Area_0</vt:lpstr>
      <vt:lpstr>'Rozpočet 2023'!Print_Area_0_0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Marek Karel</dc:creator>
  <dc:description/>
  <cp:lastModifiedBy>Markéta Vinklerová</cp:lastModifiedBy>
  <cp:revision>5</cp:revision>
  <cp:lastPrinted>2023-12-28T06:53:11Z</cp:lastPrinted>
  <dcterms:created xsi:type="dcterms:W3CDTF">2014-12-04T08:03:09Z</dcterms:created>
  <dcterms:modified xsi:type="dcterms:W3CDTF">2024-06-03T00:53:04Z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0x0101004F4E65BA5DE4424EBC82349BA7C84429</vt:lpwstr>
  </property>
</Properties>
</file>